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IRDAI-GI-TA" sheetId="1" r:id="rId1"/>
  </sheets>
  <externalReferences>
    <externalReference r:id="rId2"/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D33" i="1"/>
  <c r="C33"/>
  <c r="E18"/>
  <c r="I8"/>
  <c r="I7"/>
  <c r="E33" l="1"/>
  <c r="I9"/>
  <c r="C31" s="1"/>
  <c r="C25" l="1"/>
  <c r="E25" s="1"/>
  <c r="D26"/>
  <c r="D25"/>
  <c r="D14"/>
  <c r="D31"/>
  <c r="D22"/>
  <c r="C15"/>
  <c r="C17" s="1"/>
  <c r="D28"/>
  <c r="D17"/>
  <c r="E14"/>
  <c r="E17" s="1"/>
  <c r="E15"/>
  <c r="C28"/>
  <c r="E28" s="1"/>
  <c r="C22"/>
  <c r="C21"/>
  <c r="C26"/>
  <c r="E26" s="1"/>
  <c r="E31"/>
  <c r="D21"/>
  <c r="D36" l="1"/>
  <c r="D27"/>
  <c r="C27"/>
  <c r="C35" s="1"/>
  <c r="C36"/>
  <c r="E22"/>
  <c r="E36" s="1"/>
  <c r="E21"/>
  <c r="D35"/>
  <c r="D37" s="1"/>
  <c r="E27"/>
  <c r="E35" l="1"/>
  <c r="E37" s="1"/>
  <c r="C37"/>
</calcChain>
</file>

<file path=xl/sharedStrings.xml><?xml version="1.0" encoding="utf-8"?>
<sst xmlns="http://schemas.openxmlformats.org/spreadsheetml/2006/main" count="36" uniqueCount="36">
  <si>
    <t>FORM IRDAI-GI-TA</t>
  </si>
  <si>
    <t>STATEMENT OF ADMISSIBLE ASSETS: NATIONAL INSURANCE COMPANY LIMITED</t>
  </si>
  <si>
    <t>AS AT 31ST MARCH, 2017</t>
  </si>
  <si>
    <t>Name of Insurer: National Insurance Company Limited</t>
  </si>
  <si>
    <t>Beginning of the year</t>
  </si>
  <si>
    <t>Rs. In crores</t>
  </si>
  <si>
    <t>Registration Number: 58</t>
  </si>
  <si>
    <t>Shareholder's funds</t>
  </si>
  <si>
    <t>Date of Registration: 27.01.2017</t>
  </si>
  <si>
    <t>Policyholder's funds</t>
  </si>
  <si>
    <t>Classification: Total Business</t>
  </si>
  <si>
    <t>Rs. In lakhs</t>
  </si>
  <si>
    <t>Particulars</t>
  </si>
  <si>
    <t>Policyholders A/c</t>
  </si>
  <si>
    <t>Shareholders A/c</t>
  </si>
  <si>
    <t>Total</t>
  </si>
  <si>
    <t>Investments</t>
  </si>
  <si>
    <t>Investments Shareholder' SCH 8</t>
  </si>
  <si>
    <t>Policyholders' SCH 8A</t>
  </si>
  <si>
    <t>Total Investments as per BS----------- (A)</t>
  </si>
  <si>
    <t>Inadmissible investment assets as per Clause (1) of Schedule I------------- (B)</t>
  </si>
  <si>
    <t>Fixed assets</t>
  </si>
  <si>
    <t>Fixed assets as per BS ---------------- (C)</t>
  </si>
  <si>
    <t>Inadmissible Fixed Assets as per Clause (1) of Schedule I  ------------ (D)</t>
  </si>
  <si>
    <t>Current Assets</t>
  </si>
  <si>
    <t>Cash &amp; Bank Balances as per BS ----------- (E)</t>
  </si>
  <si>
    <t>Advances and Other assets as per BS ----------- (F)</t>
  </si>
  <si>
    <t>Total Current Assets as per BS ------------ (G) = (E) + (F)</t>
  </si>
  <si>
    <t>Inadmissible Current Assets as per Clause (1) of Schedule I  ------------ (H)</t>
  </si>
  <si>
    <t>Loans</t>
  </si>
  <si>
    <t>Loans as per BS ----------------- (I)</t>
  </si>
  <si>
    <t>Fair Value Change Account subject to minimum of zero ---------- (J)</t>
  </si>
  <si>
    <t>Total Assets as per BS ------------- (K) = (A) + (C) + (G) + (I) 
(Excluding current liabilities and provisions)</t>
  </si>
  <si>
    <t xml:space="preserve">Total Inadmissible Assets ------------- (L) = (B) + (D) + (H) + (J) 
</t>
  </si>
  <si>
    <t xml:space="preserve">Total Admissible assets for Solvency ------- (K) -(L)
(Excluding current liabilities and provisions) </t>
  </si>
  <si>
    <t>Note: The Company has considered 30% of the Fair Value Change Account of the lowest of the Outstanding fair value reserves as at 31st March of the past 5 years for computation of Available Solvency Margin as per IRDAI forbearance vide letter ref : IRDA/F&amp;A/GNI/LR/001/2017-18/33 dated 5th May, 2017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</si>
</sst>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horizontal="right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43" fontId="0" fillId="0" borderId="0" xfId="1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43" fontId="2" fillId="0" borderId="0" xfId="0" applyNumberFormat="1" applyFont="1"/>
    <xf numFmtId="0" fontId="0" fillId="0" borderId="0" xfId="0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/>
    <xf numFmtId="0" fontId="4" fillId="0" borderId="9" xfId="0" applyFont="1" applyBorder="1"/>
    <xf numFmtId="164" fontId="4" fillId="0" borderId="9" xfId="1" applyNumberFormat="1" applyFont="1" applyBorder="1"/>
    <xf numFmtId="164" fontId="4" fillId="0" borderId="9" xfId="0" applyNumberFormat="1" applyFont="1" applyBorder="1"/>
    <xf numFmtId="164" fontId="3" fillId="0" borderId="9" xfId="1" applyNumberFormat="1" applyFont="1" applyBorder="1"/>
    <xf numFmtId="0" fontId="4" fillId="0" borderId="9" xfId="0" applyFont="1" applyBorder="1" applyAlignment="1">
      <alignment wrapText="1"/>
    </xf>
    <xf numFmtId="164" fontId="3" fillId="0" borderId="9" xfId="0" applyNumberFormat="1" applyFont="1" applyBorder="1"/>
    <xf numFmtId="0" fontId="3" fillId="0" borderId="9" xfId="0" applyFont="1" applyBorder="1" applyAlignment="1">
      <alignment wrapText="1"/>
    </xf>
    <xf numFmtId="0" fontId="4" fillId="0" borderId="9" xfId="0" applyFont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FINAL%20T%20SHAP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NAL%20ACCOUNTS%2016-17/4TH.QUTR.2016-17/IRDA%20ACCOUNTS%2016-17%204TH%20QT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6-17/4TH.QUTR.2016-17/Solvency/SOLVENCY-%20FY%202016-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DR ALLOCATION"/>
      <sheetName val="EOM ALLOCATION"/>
      <sheetName val="REVENUE ACCOUNTS"/>
      <sheetName val="PL AC"/>
      <sheetName val="BALANCE SHEET"/>
      <sheetName val="MEMO ACCOUNTS"/>
    </sheetNames>
    <sheetDataSet>
      <sheetData sheetId="0">
        <row r="5">
          <cell r="C5">
            <v>3581.2</v>
          </cell>
        </row>
        <row r="6">
          <cell r="C6">
            <v>13890.02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RE RA"/>
      <sheetName val="MARINE RA"/>
      <sheetName val="MISC RA"/>
      <sheetName val="PL"/>
      <sheetName val="BAL SH"/>
      <sheetName val="SCH 1,2,3 - FIRE"/>
      <sheetName val="SCH 1,2,3 - MARINE"/>
      <sheetName val="SCH 1,2,3 - MISC"/>
      <sheetName val="SCH 4 - EOM"/>
      <sheetName val="SCH 5 &amp; 5A - SH CAP"/>
      <sheetName val="SCH 6 &amp; 7"/>
      <sheetName val="SCH 8 &amp; 8A - INVT"/>
      <sheetName val="SCH 8 - INVT"/>
      <sheetName val="SCH 9 - LOANS"/>
      <sheetName val="SCH 10 - F.A"/>
      <sheetName val="SCH 11 &amp; 12"/>
      <sheetName val="SCH 13,14 &amp; 15"/>
    </sheetNames>
    <sheetDataSet>
      <sheetData sheetId="0"/>
      <sheetData sheetId="1"/>
      <sheetData sheetId="2"/>
      <sheetData sheetId="3"/>
      <sheetData sheetId="4">
        <row r="21">
          <cell r="E21">
            <v>11816637.717616742</v>
          </cell>
        </row>
        <row r="23">
          <cell r="E23">
            <v>45831941.282383256</v>
          </cell>
        </row>
        <row r="35">
          <cell r="E35">
            <v>1870849</v>
          </cell>
        </row>
        <row r="37">
          <cell r="E37">
            <v>2835419.1742402222</v>
          </cell>
        </row>
        <row r="40">
          <cell r="E40">
            <v>15875366</v>
          </cell>
        </row>
        <row r="41">
          <cell r="E41">
            <v>56735064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43">
          <cell r="C43">
            <v>245134831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RDAI-GI-TA"/>
      <sheetName val="IRDAI-GI-TR"/>
      <sheetName val="RSM"/>
      <sheetName val="SOLVENCY STATEMENT"/>
      <sheetName val="INADMISSIBLE ASSETS"/>
      <sheetName val="RSM WORKINGS"/>
      <sheetName val="FVCA WORKING"/>
      <sheetName val="Sheet1"/>
    </sheetNames>
    <sheetDataSet>
      <sheetData sheetId="0"/>
      <sheetData sheetId="1">
        <row r="18">
          <cell r="D18">
            <v>688203.33</v>
          </cell>
        </row>
      </sheetData>
      <sheetData sheetId="2">
        <row r="21">
          <cell r="E21">
            <v>108747.325272924</v>
          </cell>
        </row>
      </sheetData>
      <sheetData sheetId="3">
        <row r="15">
          <cell r="E15">
            <v>2204220.1500000004</v>
          </cell>
        </row>
      </sheetData>
      <sheetData sheetId="4"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1106.8599999999999</v>
          </cell>
        </row>
        <row r="16">
          <cell r="E16">
            <v>9066.7800000000007</v>
          </cell>
        </row>
        <row r="17">
          <cell r="E17">
            <v>0</v>
          </cell>
        </row>
        <row r="18">
          <cell r="E18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20808.302728100003</v>
          </cell>
        </row>
      </sheetData>
      <sheetData sheetId="5"/>
      <sheetData sheetId="6">
        <row r="13">
          <cell r="D13">
            <v>12360622.361924123</v>
          </cell>
        </row>
        <row r="14">
          <cell r="D14">
            <v>3186882.4380758749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workbookViewId="0"/>
  </sheetViews>
  <sheetFormatPr defaultColWidth="0" defaultRowHeight="15" customHeight="1" zeroHeight="1"/>
  <cols>
    <col min="1" max="1" width="9.140625" customWidth="1"/>
    <col min="2" max="2" width="66.85546875" customWidth="1"/>
    <col min="3" max="3" width="19.42578125" customWidth="1"/>
    <col min="4" max="4" width="19.140625" customWidth="1"/>
    <col min="5" max="5" width="18.140625" customWidth="1"/>
    <col min="6" max="6" width="7" customWidth="1"/>
    <col min="7" max="7" width="6.5703125" hidden="1" customWidth="1"/>
    <col min="8" max="8" width="21" hidden="1" customWidth="1"/>
    <col min="9" max="9" width="13.85546875" hidden="1" customWidth="1"/>
    <col min="10" max="16384" width="9.140625" hidden="1"/>
  </cols>
  <sheetData>
    <row r="1" spans="2:9"/>
    <row r="2" spans="2:9" ht="15.75">
      <c r="B2" s="27" t="s">
        <v>0</v>
      </c>
      <c r="C2" s="27"/>
      <c r="D2" s="27"/>
      <c r="E2" s="27"/>
    </row>
    <row r="3" spans="2:9" ht="15.75">
      <c r="B3" s="27" t="s">
        <v>1</v>
      </c>
      <c r="C3" s="27"/>
      <c r="D3" s="27"/>
      <c r="E3" s="27"/>
    </row>
    <row r="4" spans="2:9" ht="15.75">
      <c r="B4" s="27" t="s">
        <v>2</v>
      </c>
      <c r="C4" s="27"/>
      <c r="D4" s="27"/>
      <c r="E4" s="27"/>
    </row>
    <row r="5" spans="2:9"/>
    <row r="6" spans="2:9" ht="15.75">
      <c r="B6" s="1" t="s">
        <v>3</v>
      </c>
      <c r="C6" s="2"/>
      <c r="D6" s="2"/>
      <c r="E6" s="3"/>
      <c r="H6" t="s">
        <v>4</v>
      </c>
      <c r="I6" s="4" t="s">
        <v>5</v>
      </c>
    </row>
    <row r="7" spans="2:9" ht="15.75">
      <c r="B7" s="5" t="s">
        <v>6</v>
      </c>
      <c r="C7" s="6"/>
      <c r="D7" s="6"/>
      <c r="E7" s="7"/>
      <c r="H7" t="s">
        <v>7</v>
      </c>
      <c r="I7" s="8">
        <f>'[1]IDR ALLOCATION'!$C$5</f>
        <v>3581.2</v>
      </c>
    </row>
    <row r="8" spans="2:9" ht="15.75">
      <c r="B8" s="5" t="s">
        <v>8</v>
      </c>
      <c r="C8" s="6"/>
      <c r="D8" s="6"/>
      <c r="E8" s="7"/>
      <c r="H8" t="s">
        <v>9</v>
      </c>
      <c r="I8" s="8">
        <f>'[1]IDR ALLOCATION'!$C$6</f>
        <v>13890.02</v>
      </c>
    </row>
    <row r="9" spans="2:9" ht="15.75">
      <c r="B9" s="9" t="s">
        <v>10</v>
      </c>
      <c r="C9" s="10"/>
      <c r="D9" s="10"/>
      <c r="E9" s="11"/>
      <c r="I9" s="12">
        <f>SUM(I7:I8)</f>
        <v>17471.22</v>
      </c>
    </row>
    <row r="10" spans="2:9">
      <c r="B10" s="13"/>
      <c r="C10" s="13"/>
      <c r="D10" s="13"/>
      <c r="E10" s="13"/>
    </row>
    <row r="11" spans="2:9" ht="15.75">
      <c r="B11" s="14"/>
      <c r="C11" s="14"/>
      <c r="D11" s="14"/>
      <c r="E11" s="15" t="s">
        <v>11</v>
      </c>
    </row>
    <row r="12" spans="2:9" s="17" customFormat="1" ht="15.75">
      <c r="B12" s="16" t="s">
        <v>12</v>
      </c>
      <c r="C12" s="16" t="s">
        <v>13</v>
      </c>
      <c r="D12" s="16" t="s">
        <v>14</v>
      </c>
      <c r="E12" s="16" t="s">
        <v>15</v>
      </c>
    </row>
    <row r="13" spans="2:9" ht="15.75">
      <c r="B13" s="18" t="s">
        <v>16</v>
      </c>
      <c r="C13" s="19"/>
      <c r="D13" s="19"/>
      <c r="E13" s="19"/>
    </row>
    <row r="14" spans="2:9" ht="15.75">
      <c r="B14" s="19" t="s">
        <v>17</v>
      </c>
      <c r="C14" s="20">
        <v>0</v>
      </c>
      <c r="D14" s="20">
        <f>ROUND(('[2]SCH 8 - INVT'!$C$43*I7/I9)/100,2)</f>
        <v>502470.27</v>
      </c>
      <c r="E14" s="21">
        <f>+C14+D14</f>
        <v>502470.27</v>
      </c>
    </row>
    <row r="15" spans="2:9" ht="15.75">
      <c r="B15" s="19" t="s">
        <v>18</v>
      </c>
      <c r="C15" s="20">
        <f>ROUND(('[2]SCH 8 - INVT'!$C$43*I8/I9)/100,2)</f>
        <v>1948878.04</v>
      </c>
      <c r="D15" s="20">
        <v>0</v>
      </c>
      <c r="E15" s="21">
        <f>+C15+D15</f>
        <v>1948878.04</v>
      </c>
    </row>
    <row r="16" spans="2:9" ht="15.75">
      <c r="B16" s="19"/>
      <c r="C16" s="20"/>
      <c r="D16" s="20"/>
      <c r="E16" s="21"/>
    </row>
    <row r="17" spans="2:5" ht="15.75">
      <c r="B17" s="18" t="s">
        <v>19</v>
      </c>
      <c r="C17" s="22">
        <f>+C14+C15</f>
        <v>1948878.04</v>
      </c>
      <c r="D17" s="22">
        <f>+D14+D15</f>
        <v>502470.27</v>
      </c>
      <c r="E17" s="22">
        <f>+E14+E15</f>
        <v>2451348.31</v>
      </c>
    </row>
    <row r="18" spans="2:5" ht="31.5">
      <c r="B18" s="23" t="s">
        <v>20</v>
      </c>
      <c r="C18" s="20">
        <v>0</v>
      </c>
      <c r="D18" s="20">
        <v>0</v>
      </c>
      <c r="E18" s="21">
        <f>+C18+D18</f>
        <v>0</v>
      </c>
    </row>
    <row r="19" spans="2:5" ht="15.75">
      <c r="B19" s="19"/>
      <c r="C19" s="20"/>
      <c r="D19" s="20"/>
      <c r="E19" s="21"/>
    </row>
    <row r="20" spans="2:5" ht="15.75">
      <c r="B20" s="18" t="s">
        <v>21</v>
      </c>
      <c r="C20" s="20"/>
      <c r="D20" s="20"/>
      <c r="E20" s="21"/>
    </row>
    <row r="21" spans="2:5" ht="15.75">
      <c r="B21" s="18" t="s">
        <v>22</v>
      </c>
      <c r="C21" s="22">
        <f>ROUND(('[2]BAL SH'!$E$37*I8/I9)/100,2)</f>
        <v>22542.23</v>
      </c>
      <c r="D21" s="22">
        <f>ROUND(('[2]BAL SH'!$E$37*I7/I9)/100,2)</f>
        <v>5811.96</v>
      </c>
      <c r="E21" s="24">
        <f>+C21+D21</f>
        <v>28354.19</v>
      </c>
    </row>
    <row r="22" spans="2:5" ht="31.5">
      <c r="B22" s="23" t="s">
        <v>23</v>
      </c>
      <c r="C22" s="20">
        <f>ROUND(('[3]INADMISSIBLE ASSETS'!E13*'IRDAI-GI-TA'!I8/'IRDAI-GI-TA'!I9),2)</f>
        <v>879.98</v>
      </c>
      <c r="D22" s="20">
        <f>ROUND(('[3]INADMISSIBLE ASSETS'!E13*'IRDAI-GI-TA'!I7/'IRDAI-GI-TA'!I9),2)</f>
        <v>226.88</v>
      </c>
      <c r="E22" s="21">
        <f>+C22+D22</f>
        <v>1106.8600000000001</v>
      </c>
    </row>
    <row r="23" spans="2:5" ht="15.75">
      <c r="B23" s="19"/>
      <c r="C23" s="20"/>
      <c r="D23" s="20"/>
      <c r="E23" s="21"/>
    </row>
    <row r="24" spans="2:5" ht="15.75">
      <c r="B24" s="18" t="s">
        <v>24</v>
      </c>
      <c r="C24" s="20"/>
      <c r="D24" s="20"/>
      <c r="E24" s="21"/>
    </row>
    <row r="25" spans="2:5" ht="15.75">
      <c r="B25" s="19" t="s">
        <v>25</v>
      </c>
      <c r="C25" s="20">
        <f>ROUND(('[2]BAL SH'!$E$40*$I$8/$I$9)/100,2)</f>
        <v>126212.8</v>
      </c>
      <c r="D25" s="20">
        <f>ROUND(('[2]BAL SH'!$E$40*$I$7/$I$9)/100,2)</f>
        <v>32540.86</v>
      </c>
      <c r="E25" s="21">
        <f>+C25+D25</f>
        <v>158753.66</v>
      </c>
    </row>
    <row r="26" spans="2:5" ht="15.75">
      <c r="B26" s="19" t="s">
        <v>26</v>
      </c>
      <c r="C26" s="20">
        <f>ROUND(('[2]BAL SH'!$E$41*$I$8/$I$9)/100,2)</f>
        <v>451056.75</v>
      </c>
      <c r="D26" s="20">
        <f>ROUND(('[2]BAL SH'!$E$41*$I$7/$I$9)/100,2)</f>
        <v>116293.89</v>
      </c>
      <c r="E26" s="21">
        <f>+C26+D26</f>
        <v>567350.64</v>
      </c>
    </row>
    <row r="27" spans="2:5" ht="15.75">
      <c r="B27" s="18" t="s">
        <v>27</v>
      </c>
      <c r="C27" s="22">
        <f>+C25+C26</f>
        <v>577269.55000000005</v>
      </c>
      <c r="D27" s="22">
        <f>+D25+D26</f>
        <v>148834.75</v>
      </c>
      <c r="E27" s="22">
        <f>+E25+E26+1</f>
        <v>726105.3</v>
      </c>
    </row>
    <row r="28" spans="2:5" ht="31.5">
      <c r="B28" s="23" t="s">
        <v>28</v>
      </c>
      <c r="C28" s="20">
        <f>ROUND(((+'[3]INADMISSIBLE ASSETS'!E8+'[3]INADMISSIBLE ASSETS'!E9+'[3]INADMISSIBLE ASSETS'!E10+'[3]INADMISSIBLE ASSETS'!E11+'[3]INADMISSIBLE ASSETS'!E12+'[3]INADMISSIBLE ASSETS'!E16+'[3]INADMISSIBLE ASSETS'!E17+'[3]INADMISSIBLE ASSETS'!E18+'[3]INADMISSIBLE ASSETS'!E20+'[3]INADMISSIBLE ASSETS'!E21+'[3]INADMISSIBLE ASSETS'!E22)*I8/I9),2)</f>
        <v>23751.37</v>
      </c>
      <c r="D28" s="20">
        <f>ROUND(((+'[3]INADMISSIBLE ASSETS'!E8+'[3]INADMISSIBLE ASSETS'!E9+'[3]INADMISSIBLE ASSETS'!E10+'[3]INADMISSIBLE ASSETS'!E11+'[3]INADMISSIBLE ASSETS'!E12+'[3]INADMISSIBLE ASSETS'!E16+'[3]INADMISSIBLE ASSETS'!E17+'[3]INADMISSIBLE ASSETS'!E18+'[3]INADMISSIBLE ASSETS'!E20+'[3]INADMISSIBLE ASSETS'!E21+'[3]INADMISSIBLE ASSETS'!E22)*I7/I9),2)</f>
        <v>6123.71</v>
      </c>
      <c r="E28" s="21">
        <f>+C28+D28</f>
        <v>29875.079999999998</v>
      </c>
    </row>
    <row r="29" spans="2:5" ht="15.75">
      <c r="B29" s="19"/>
      <c r="C29" s="20"/>
      <c r="D29" s="20"/>
      <c r="E29" s="21"/>
    </row>
    <row r="30" spans="2:5" ht="15.75">
      <c r="B30" s="18" t="s">
        <v>29</v>
      </c>
      <c r="C30" s="20"/>
      <c r="D30" s="20"/>
      <c r="E30" s="21"/>
    </row>
    <row r="31" spans="2:5" ht="15.75">
      <c r="B31" s="19" t="s">
        <v>30</v>
      </c>
      <c r="C31" s="20">
        <f>ROUND(('[2]BAL SH'!$E$35*$I$8/$I$9)/100,2)</f>
        <v>14873.68</v>
      </c>
      <c r="D31" s="20">
        <f>ROUND(('[2]BAL SH'!$E$35*$I$7/$I$9)/100,2)</f>
        <v>3834.81</v>
      </c>
      <c r="E31" s="21">
        <f>+C31+D31+1</f>
        <v>18709.490000000002</v>
      </c>
    </row>
    <row r="32" spans="2:5" ht="15.75">
      <c r="B32" s="19"/>
      <c r="C32" s="20"/>
      <c r="D32" s="20"/>
      <c r="E32" s="21"/>
    </row>
    <row r="33" spans="2:5" ht="15.75">
      <c r="B33" s="18" t="s">
        <v>31</v>
      </c>
      <c r="C33" s="22">
        <f>ROUND(('[2]BAL SH'!$E$23-'[3]FVCA WORKING'!D13)/100,0)</f>
        <v>334713</v>
      </c>
      <c r="D33" s="22">
        <f>ROUND(('[2]BAL SH'!$E$21-'[3]FVCA WORKING'!D14)/100,0)</f>
        <v>86298</v>
      </c>
      <c r="E33" s="24">
        <f>+C33+D33</f>
        <v>421011</v>
      </c>
    </row>
    <row r="34" spans="2:5" ht="15.75">
      <c r="B34" s="19"/>
      <c r="C34" s="20"/>
      <c r="D34" s="20"/>
      <c r="E34" s="21"/>
    </row>
    <row r="35" spans="2:5" ht="31.5">
      <c r="B35" s="25" t="s">
        <v>32</v>
      </c>
      <c r="C35" s="22">
        <f>+C17+C21+C27+C31</f>
        <v>2563563.5000000005</v>
      </c>
      <c r="D35" s="22">
        <f>+D17+D21+D27+D31</f>
        <v>660951.79</v>
      </c>
      <c r="E35" s="22">
        <f>+E17+E21+E27+E31-1</f>
        <v>3224516.29</v>
      </c>
    </row>
    <row r="36" spans="2:5" ht="15.75">
      <c r="B36" s="26" t="s">
        <v>33</v>
      </c>
      <c r="C36" s="20">
        <f>+C18+C22+C28+C33</f>
        <v>359344.35</v>
      </c>
      <c r="D36" s="20">
        <f>+D18+D22+D28+D33</f>
        <v>92648.59</v>
      </c>
      <c r="E36" s="20">
        <f>+E18+E22+E28+E33</f>
        <v>451992.94</v>
      </c>
    </row>
    <row r="37" spans="2:5" ht="31.5">
      <c r="B37" s="25" t="s">
        <v>34</v>
      </c>
      <c r="C37" s="22">
        <f>C35-C36+1</f>
        <v>2204220.1500000004</v>
      </c>
      <c r="D37" s="22">
        <f>D35-D36</f>
        <v>568303.20000000007</v>
      </c>
      <c r="E37" s="22">
        <f>E35-E36</f>
        <v>2772523.35</v>
      </c>
    </row>
    <row r="38" spans="2:5" ht="15.75">
      <c r="B38" s="14"/>
      <c r="C38" s="14"/>
      <c r="D38" s="14"/>
      <c r="E38" s="14"/>
    </row>
    <row r="39" spans="2:5" ht="15" customHeight="1"/>
    <row r="40" spans="2:5" ht="65.25" customHeight="1">
      <c r="B40" s="28" t="s">
        <v>35</v>
      </c>
      <c r="C40" s="28"/>
      <c r="D40" s="28"/>
      <c r="E40" s="28"/>
    </row>
    <row r="41" spans="2:5" ht="15" customHeight="1"/>
    <row r="42" spans="2:5" ht="15" hidden="1" customHeight="1"/>
    <row r="43" spans="2:5" ht="15" hidden="1" customHeight="1"/>
    <row r="44" spans="2:5" ht="15" hidden="1" customHeight="1"/>
    <row r="45" spans="2:5" ht="15" hidden="1" customHeight="1"/>
    <row r="46" spans="2:5" ht="15" hidden="1" customHeight="1"/>
    <row r="47" spans="2:5" ht="15" hidden="1" customHeight="1"/>
    <row r="48" spans="2:5" ht="15" hidden="1" customHeight="1"/>
    <row r="49" ht="15" hidden="1" customHeight="1"/>
    <row r="50" ht="15" hidden="1" customHeight="1"/>
    <row r="51" ht="15" hidden="1" customHeight="1"/>
    <row r="52" ht="15" hidden="1" customHeight="1"/>
    <row r="53" ht="15" hidden="1" customHeight="1"/>
    <row r="54" ht="15" hidden="1" customHeight="1"/>
    <row r="55" ht="15" hidden="1" customHeight="1"/>
    <row r="56" ht="15" hidden="1" customHeight="1"/>
    <row r="57" ht="15" hidden="1" customHeight="1"/>
    <row r="58" ht="15" hidden="1" customHeight="1"/>
    <row r="59" ht="15" hidden="1" customHeight="1"/>
    <row r="60" ht="15" hidden="1" customHeight="1"/>
  </sheetData>
  <mergeCells count="4">
    <mergeCell ref="B2:E2"/>
    <mergeCell ref="B3:E3"/>
    <mergeCell ref="B4:E4"/>
    <mergeCell ref="B40:E4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IRDAI-GI-TA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72511</cp:lastModifiedBy>
  <dcterms:created xsi:type="dcterms:W3CDTF">2017-07-06T13:17:37Z</dcterms:created>
  <dcterms:modified xsi:type="dcterms:W3CDTF">2017-07-11T11:07:54Z</dcterms:modified>
</cp:coreProperties>
</file>