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0 ANALYTICAL RATIOS 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F38" i="1"/>
  <c r="D38"/>
  <c r="G37"/>
  <c r="F37"/>
  <c r="E37"/>
  <c r="D37"/>
  <c r="E36"/>
  <c r="D36"/>
  <c r="E25"/>
  <c r="D25"/>
  <c r="E24"/>
  <c r="D24"/>
  <c r="E23"/>
  <c r="D23" s="1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 s="1"/>
  <c r="E12"/>
  <c r="D12"/>
  <c r="E11"/>
  <c r="D11"/>
  <c r="G8"/>
  <c r="F8"/>
  <c r="E8"/>
  <c r="D8"/>
  <c r="B6"/>
  <c r="B2"/>
</calcChain>
</file>

<file path=xl/sharedStrings.xml><?xml version="1.0" encoding="utf-8"?>
<sst xmlns="http://schemas.openxmlformats.org/spreadsheetml/2006/main" count="33" uniqueCount="33">
  <si>
    <t>NATIONAL INSURANCE COMPANY LIMITED</t>
  </si>
  <si>
    <t>CIN: U10200WB1906GOI001713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</si>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</sst>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_ * #,##0.00_ ;_ * \-#,##0.00_ ;_ * &quot;-&quot;??_ ;_ @_ "/>
    <numFmt numFmtId="166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0" fontId="2" fillId="0" borderId="9" xfId="0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0" borderId="10" xfId="2" applyNumberFormat="1" applyFont="1" applyFill="1" applyBorder="1" applyAlignment="1">
      <alignment horizontal="right"/>
    </xf>
    <xf numFmtId="10" fontId="2" fillId="3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0" borderId="13" xfId="2" applyNumberFormat="1" applyFont="1" applyFill="1" applyBorder="1"/>
    <xf numFmtId="164" fontId="2" fillId="0" borderId="10" xfId="2" applyNumberFormat="1" applyFont="1" applyFill="1" applyBorder="1"/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6" fontId="2" fillId="0" borderId="9" xfId="1" applyNumberFormat="1" applyFont="1" applyBorder="1" applyAlignment="1">
      <alignment horizontal="right" vertical="center"/>
    </xf>
    <xf numFmtId="166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165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PUBLIC%20DISCLOSURE%20Q4%202016-17/PUBLIC%20DISCLOSURE%20-%204th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Segment%20details-31-03-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</row>
        <row r="4">
          <cell r="A4" t="str">
            <v>Registration No. 58 and Date of Renewal of Registration with IRDA - 27/01/2017</v>
          </cell>
        </row>
      </sheetData>
      <sheetData sheetId="1">
        <row r="10">
          <cell r="Q10">
            <v>29244568.802841738</v>
          </cell>
          <cell r="R10">
            <v>108036271.6721054</v>
          </cell>
        </row>
        <row r="11">
          <cell r="Q11">
            <v>13054867</v>
          </cell>
          <cell r="R11">
            <v>18996478</v>
          </cell>
        </row>
        <row r="13">
          <cell r="Q13">
            <v>2494810</v>
          </cell>
          <cell r="R13">
            <v>10784737</v>
          </cell>
        </row>
        <row r="15">
          <cell r="Q15">
            <v>37622499.382000007</v>
          </cell>
          <cell r="R15">
            <v>105066814.93400002</v>
          </cell>
        </row>
        <row r="16">
          <cell r="Q16">
            <v>469915.46</v>
          </cell>
          <cell r="R16">
            <v>2892250.7569999984</v>
          </cell>
        </row>
        <row r="17">
          <cell r="Q17">
            <v>8571672</v>
          </cell>
          <cell r="R17">
            <v>33320658</v>
          </cell>
        </row>
      </sheetData>
      <sheetData sheetId="2">
        <row r="41">
          <cell r="D41">
            <v>3554973</v>
          </cell>
          <cell r="E41">
            <v>3554973</v>
          </cell>
        </row>
        <row r="50">
          <cell r="D50">
            <v>-1419320.5388017292</v>
          </cell>
          <cell r="E50">
            <v>458376.9811053928</v>
          </cell>
        </row>
      </sheetData>
      <sheetData sheetId="3"/>
      <sheetData sheetId="4">
        <row r="10">
          <cell r="BO10">
            <v>41193909.304135256</v>
          </cell>
          <cell r="BP10">
            <v>142823603.78327841</v>
          </cell>
          <cell r="BQ10">
            <v>31842125.099957343</v>
          </cell>
          <cell r="BR10">
            <v>120189767.92752202</v>
          </cell>
        </row>
        <row r="11">
          <cell r="BO11">
            <v>890945.80649161199</v>
          </cell>
          <cell r="BP11">
            <v>2871312.4247404002</v>
          </cell>
        </row>
        <row r="14">
          <cell r="BO14">
            <v>12412305.412782375</v>
          </cell>
          <cell r="BP14">
            <v>40138781.034267202</v>
          </cell>
        </row>
        <row r="17">
          <cell r="BO17">
            <v>29244568.80284173</v>
          </cell>
          <cell r="BP17">
            <v>108036272.67210539</v>
          </cell>
        </row>
      </sheetData>
      <sheetData sheetId="5">
        <row r="17">
          <cell r="BO17">
            <v>37622499.382000007</v>
          </cell>
          <cell r="BP17">
            <v>105066814.934</v>
          </cell>
        </row>
      </sheetData>
      <sheetData sheetId="6">
        <row r="11">
          <cell r="BO11">
            <v>2029831.5889999999</v>
          </cell>
          <cell r="BP11">
            <v>7101377.0779999988</v>
          </cell>
        </row>
        <row r="14">
          <cell r="BO14">
            <v>469915.45999999996</v>
          </cell>
          <cell r="BP14">
            <v>2892249.7569999993</v>
          </cell>
        </row>
      </sheetData>
      <sheetData sheetId="7">
        <row r="31">
          <cell r="D31">
            <v>12126645</v>
          </cell>
          <cell r="E31">
            <v>36875631</v>
          </cell>
        </row>
      </sheetData>
      <sheetData sheetId="8">
        <row r="17">
          <cell r="D17">
            <v>1000000</v>
          </cell>
          <cell r="E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>
        <row r="14">
          <cell r="D14">
            <v>38314426</v>
          </cell>
          <cell r="E14">
            <v>37856049</v>
          </cell>
        </row>
      </sheetData>
      <sheetData sheetId="11"/>
      <sheetData sheetId="12">
        <row r="24">
          <cell r="D24">
            <v>1583705.954684332</v>
          </cell>
        </row>
        <row r="26">
          <cell r="D26">
            <v>2034683.0404745634</v>
          </cell>
        </row>
        <row r="27">
          <cell r="D27">
            <v>886667.79940954316</v>
          </cell>
        </row>
        <row r="28">
          <cell r="D28">
            <v>0</v>
          </cell>
        </row>
        <row r="29">
          <cell r="D29">
            <v>240776.75985992962</v>
          </cell>
        </row>
        <row r="30">
          <cell r="D30">
            <v>122948.74887958597</v>
          </cell>
        </row>
        <row r="50">
          <cell r="D50">
            <v>6142552.0453156671</v>
          </cell>
        </row>
        <row r="52">
          <cell r="D52">
            <v>7891708.9595254362</v>
          </cell>
        </row>
        <row r="53">
          <cell r="D53">
            <v>3439024.2005904568</v>
          </cell>
        </row>
        <row r="55">
          <cell r="D55">
            <v>933875.24014007032</v>
          </cell>
        </row>
        <row r="56">
          <cell r="D56">
            <v>476868.251120414</v>
          </cell>
        </row>
      </sheetData>
      <sheetData sheetId="13">
        <row r="34">
          <cell r="D34">
            <v>8471</v>
          </cell>
        </row>
      </sheetData>
      <sheetData sheetId="14"/>
      <sheetData sheetId="15">
        <row r="20">
          <cell r="D20">
            <v>15875366</v>
          </cell>
        </row>
      </sheetData>
      <sheetData sheetId="16"/>
      <sheetData sheetId="17">
        <row r="16">
          <cell r="D16">
            <v>104261017</v>
          </cell>
        </row>
      </sheetData>
      <sheetData sheetId="18">
        <row r="10">
          <cell r="D10">
            <v>53511802</v>
          </cell>
        </row>
      </sheetData>
      <sheetData sheetId="19">
        <row r="14">
          <cell r="D14">
            <v>1522026</v>
          </cell>
          <cell r="E14">
            <v>3044052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g Fire"/>
      <sheetName val="Seg Marine Total"/>
      <sheetName val="Seg Marine Cargo"/>
      <sheetName val="Seg Marine Hull"/>
      <sheetName val="Seg Motor Total"/>
      <sheetName val="Seg Motor OD"/>
      <sheetName val="Seg Motor TP"/>
      <sheetName val="Seg Misc Total(inclu.motor)"/>
      <sheetName val="Seg Employers Liability"/>
      <sheetName val="Seg Public Liability"/>
      <sheetName val="Seg Engi"/>
      <sheetName val="Seg Aviation"/>
      <sheetName val="Seg Personal Acc"/>
      <sheetName val="Seg Health Insurance"/>
      <sheetName val="Seg R n t b"/>
      <sheetName val="Seg Misc others"/>
      <sheetName val="Seg Misc Total(Exclu.Motor)"/>
      <sheetName val="Seg TOTAL"/>
      <sheetName val="Seg Total Details"/>
      <sheetName val="URR STATEMENT"/>
    </sheetNames>
    <sheetDataSet>
      <sheetData sheetId="0">
        <row r="7">
          <cell r="G7">
            <v>9122636842</v>
          </cell>
        </row>
      </sheetData>
      <sheetData sheetId="1"/>
      <sheetData sheetId="2">
        <row r="7">
          <cell r="G7">
            <v>1593638269</v>
          </cell>
        </row>
      </sheetData>
      <sheetData sheetId="3">
        <row r="7">
          <cell r="G7">
            <v>762662476</v>
          </cell>
        </row>
      </sheetData>
      <sheetData sheetId="4"/>
      <sheetData sheetId="5">
        <row r="7">
          <cell r="G7">
            <v>25757979943</v>
          </cell>
        </row>
      </sheetData>
      <sheetData sheetId="6">
        <row r="7">
          <cell r="G7">
            <v>37458710675</v>
          </cell>
        </row>
      </sheetData>
      <sheetData sheetId="7"/>
      <sheetData sheetId="8">
        <row r="7">
          <cell r="G7">
            <v>571866758</v>
          </cell>
        </row>
      </sheetData>
      <sheetData sheetId="9">
        <row r="7">
          <cell r="G7">
            <v>512813150</v>
          </cell>
        </row>
      </sheetData>
      <sheetData sheetId="10">
        <row r="7">
          <cell r="G7">
            <v>2335632731</v>
          </cell>
        </row>
      </sheetData>
      <sheetData sheetId="11">
        <row r="7">
          <cell r="G7">
            <v>589955608</v>
          </cell>
        </row>
      </sheetData>
      <sheetData sheetId="12">
        <row r="7">
          <cell r="G7">
            <v>3146861160</v>
          </cell>
        </row>
      </sheetData>
      <sheetData sheetId="13">
        <row r="7">
          <cell r="G7">
            <v>47392251217</v>
          </cell>
        </row>
      </sheetData>
      <sheetData sheetId="14">
        <row r="7">
          <cell r="G7">
            <v>8824142582</v>
          </cell>
        </row>
      </sheetData>
      <sheetData sheetId="15">
        <row r="7">
          <cell r="G7">
            <v>4306240933</v>
          </cell>
        </row>
      </sheetData>
      <sheetData sheetId="16"/>
      <sheetData sheetId="17">
        <row r="10">
          <cell r="I10">
            <v>105556135173.7516</v>
          </cell>
        </row>
      </sheetData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pageSetUpPr fitToPage="1"/>
  </sheetPr>
  <dimension ref="A1:K51"/>
  <sheetViews>
    <sheetView showGridLines="0" showZeros="0" tabSelected="1" workbookViewId="0">
      <selection activeCell="J4" sqref="J4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6.71093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</row>
    <row r="3" spans="1:10" ht="21">
      <c r="A3" s="1"/>
      <c r="B3" s="3" t="s">
        <v>1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/>
    </row>
    <row r="5" spans="1:10" ht="21">
      <c r="A5" s="1"/>
      <c r="B5" s="3" t="s">
        <v>2</v>
      </c>
      <c r="C5" s="3"/>
      <c r="D5" s="3"/>
      <c r="E5" s="3"/>
      <c r="F5" s="3"/>
      <c r="G5" s="3"/>
    </row>
    <row r="6" spans="1:10" ht="21">
      <c r="A6" s="1"/>
      <c r="B6" s="3" t="str">
        <f>"Analytical Ratios for the period ended " &amp; [1]INDEX!D1</f>
        <v>Analytical Ratios for the period ended 31 MARCH 2017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3</v>
      </c>
    </row>
    <row r="8" spans="1:10" ht="15" customHeight="1">
      <c r="B8" s="7" t="s">
        <v>4</v>
      </c>
      <c r="C8" s="8" t="s">
        <v>5</v>
      </c>
      <c r="D8" s="9" t="str">
        <f>"For the Quarter ended " &amp;[1]INDEX!$C$1</f>
        <v>For the Quarter ended 31.03.2017</v>
      </c>
      <c r="E8" s="9" t="str">
        <f>"Upto the Quarter ended " &amp;[1]INDEX!$C$1</f>
        <v>Upto the Quarter ended 31.03.2017</v>
      </c>
      <c r="F8" s="9" t="str">
        <f>"For the Quarter ended " &amp;[1]INDEX!$E$1</f>
        <v>For the Quarter ended 31.03.2016</v>
      </c>
      <c r="G8" s="9" t="str">
        <f>"Upto the Quarter ended " &amp;[1]INDEX!$E$1</f>
        <v>Upto the Quarter ended 31.03.2016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6</v>
      </c>
      <c r="D11" s="17">
        <f>('[1]NL-4 PREM SCH'!BO10-'[1]NL-4 PREM SCH'!BQ10)/'[1]NL-4 PREM SCH'!BQ10</f>
        <v>0.29369221353226954</v>
      </c>
      <c r="E11" s="17">
        <f>('[1]NL-4 PREM SCH'!BP10-'[1]NL-4 PREM SCH'!BR10)/'[1]NL-4 PREM SCH'!BR10</f>
        <v>0.18831749362728831</v>
      </c>
      <c r="F11" s="18">
        <v>3.4253330785030525E-2</v>
      </c>
      <c r="G11" s="18">
        <v>6.5263405010853259E-2</v>
      </c>
    </row>
    <row r="12" spans="1:10" ht="21">
      <c r="B12" s="15">
        <v>2</v>
      </c>
      <c r="C12" s="16" t="s">
        <v>7</v>
      </c>
      <c r="D12" s="19">
        <f>'[1]NL-4 PREM SCH'!BO10/('[1]NL-8 SH CAP SCH'!D24+'[1]NL-10 RESERVES &amp; SURPLUS '!D14-'[1]NL-19 MISC EXP '!D14)</f>
        <v>1.0900051148944034</v>
      </c>
      <c r="E12" s="19">
        <f>'[1]NL-4 PREM SCH'!$BP$10/('[1]NL-10 RESERVES &amp; SURPLUS '!$D$14+'[1]NL-8 SH CAP SCH'!$D$24-'[1]NL-19 MISC EXP '!$D$14)</f>
        <v>3.7791620480117274</v>
      </c>
      <c r="F12" s="19">
        <v>0.81948952401098052</v>
      </c>
      <c r="G12" s="20">
        <v>3.0932061035727543</v>
      </c>
    </row>
    <row r="13" spans="1:10" ht="21">
      <c r="B13" s="15">
        <v>3</v>
      </c>
      <c r="C13" s="16" t="s">
        <v>8</v>
      </c>
      <c r="D13" s="17">
        <f t="shared" ref="D13:D23" si="0">E13</f>
        <v>5.5299987878363779E-2</v>
      </c>
      <c r="E13" s="17">
        <f>('[1]NL-10 RESERVES &amp; SURPLUS '!D14-'[1]NL-10 RESERVES &amp; SURPLUS '!E14-'[1]NL-19 MISC EXP '!D14+'[1]NL-19 MISC EXP '!E14)/('[1]NL-8 SH CAP SCH'!E24+'[1]NL-10 RESERVES &amp; SURPLUS '!E14-'[1]NL-19 MISC EXP '!E14)</f>
        <v>5.5299987878363779E-2</v>
      </c>
      <c r="F13" s="18">
        <v>2.5075998145916968E-2</v>
      </c>
      <c r="G13" s="18">
        <v>2.5075998145916968E-2</v>
      </c>
    </row>
    <row r="14" spans="1:10" ht="21">
      <c r="B14" s="15">
        <v>4</v>
      </c>
      <c r="C14" s="16" t="s">
        <v>9</v>
      </c>
      <c r="D14" s="17">
        <f>('[1]NL-4 PREM SCH'!BO10+'[1]NL-4 PREM SCH'!BO11-'[1]NL-4 PREM SCH'!BO14)/('[1]NL-4 PREM SCH'!BO10+'[1]NL-4 PREM SCH'!BO11)</f>
        <v>0.7050647939703103</v>
      </c>
      <c r="E14" s="17">
        <f>('[1]NL-4 PREM SCH'!BP10+'[1]NL-4 PREM SCH'!BP11-'[1]NL-4 PREM SCH'!BP14)/('[1]NL-4 PREM SCH'!BP10+'[1]NL-4 PREM SCH'!BP11)</f>
        <v>0.72450115570979667</v>
      </c>
      <c r="F14" s="18">
        <v>0.89667700003419326</v>
      </c>
      <c r="G14" s="18">
        <v>0.90066448593669968</v>
      </c>
    </row>
    <row r="15" spans="1:10" ht="21">
      <c r="B15" s="15">
        <v>5</v>
      </c>
      <c r="C15" s="16" t="s">
        <v>10</v>
      </c>
      <c r="D15" s="17">
        <f>'[1]NL-6 COMM SCH'!BO14/('[1]NL-4 PREM SCH'!BO10+'[1]NL-4 PREM SCH'!BO11-'[1]NL-4 PREM SCH'!BO14)</f>
        <v>1.5836706477372117E-2</v>
      </c>
      <c r="E15" s="17">
        <f>'[1]NL-6 COMM SCH'!BP14/('[1]NL-4 PREM SCH'!BP10+'[1]NL-4 PREM SCH'!BP11-'[1]NL-4 PREM SCH'!BP14)</f>
        <v>2.7400110398502049E-2</v>
      </c>
      <c r="F15" s="18">
        <v>5.4645227688534755E-2</v>
      </c>
      <c r="G15" s="18">
        <v>5.5477424825636751E-2</v>
      </c>
    </row>
    <row r="16" spans="1:10" ht="21">
      <c r="B16" s="15">
        <v>6</v>
      </c>
      <c r="C16" s="16" t="s">
        <v>11</v>
      </c>
      <c r="D16" s="17">
        <f>('[1]NL-1 REV ACC'!Q17+'[1]NL-6 COMM SCH'!BO11+'[1]NL-2- P&amp;L '!D41)/'[1]NL-4 PREM SCH'!BO10</f>
        <v>0.34365460399697728</v>
      </c>
      <c r="E16" s="17">
        <f>('[1]NL-1 REV ACC'!R17+'[1]NL-6 COMM SCH'!BP11+'[1]NL-2- P&amp;L '!E41)/'[1]NL-4 PREM SCH'!BP10</f>
        <v>0.30791134597563469</v>
      </c>
      <c r="F16" s="18">
        <v>0.48641295703033188</v>
      </c>
      <c r="G16" s="18">
        <v>0.34780229905434223</v>
      </c>
    </row>
    <row r="17" spans="1:11" ht="21">
      <c r="B17" s="15">
        <v>7</v>
      </c>
      <c r="C17" s="16" t="s">
        <v>12</v>
      </c>
      <c r="D17" s="17">
        <f>('[1]NL-1 REV ACC'!Q17+'[1]NL-6 COMM SCH'!BO11+'[1]NL-2- P&amp;L '!D41)/('[1]NL-4 PREM SCH'!BO10+'[1]NL-4 PREM SCH'!BO11-'[1]NL-4 PREM SCH'!BO14)</f>
        <v>0.47708999506801297</v>
      </c>
      <c r="E17" s="17">
        <f>('[1]NL-1 REV ACC'!R17+'[1]NL-6 COMM SCH'!BP11+'[1]NL-2- P&amp;L '!E41)/('[1]NL-4 PREM SCH'!BP10+'[1]NL-4 PREM SCH'!BP11-'[1]NL-4 PREM SCH'!BP14)</f>
        <v>0.41662199933344718</v>
      </c>
      <c r="F17" s="18">
        <v>0.51733974587770515</v>
      </c>
      <c r="G17" s="18">
        <v>0.37413142247337283</v>
      </c>
    </row>
    <row r="18" spans="1:11" ht="21">
      <c r="B18" s="15">
        <v>8</v>
      </c>
      <c r="C18" s="16" t="s">
        <v>13</v>
      </c>
      <c r="D18" s="17">
        <f>'[1]NL-5 CLAIMS SCH'!BO17/'[1]NL-4 PREM SCH'!BO17</f>
        <v>1.2864781708918267</v>
      </c>
      <c r="E18" s="17">
        <f>'[1]NL-5 CLAIMS SCH'!BP17/'[1]NL-4 PREM SCH'!BP17</f>
        <v>0.97251425225379795</v>
      </c>
      <c r="F18" s="18">
        <v>1.1894793469333214</v>
      </c>
      <c r="G18" s="18">
        <v>0.95283421721600503</v>
      </c>
    </row>
    <row r="19" spans="1:11" ht="21">
      <c r="B19" s="15">
        <v>9</v>
      </c>
      <c r="C19" s="16" t="s">
        <v>14</v>
      </c>
      <c r="D19" s="17">
        <f>('[1]NL-1 REV ACC'!Q15/'[1]NL-1 REV ACC'!Q10)+('[1]NL-1 REV ACC'!Q16+'[1]NL-7 OP. EXP SCH '!D31)/('[1]NL-4 PREM SCH'!BO10+'[1]NL-4 PREM SCH'!BO11-'[1]NL-4 PREM SCH'!BO14)</f>
        <v>1.7109971484744992</v>
      </c>
      <c r="E19" s="17">
        <f>('[1]NL-5 CLAIMS SCH'!BP17/'[1]NL-4 PREM SCH'!BP17)+(('[1]NL-6 COMM SCH'!BP14+'[1]NL-7 OP. EXP SCH '!E31)/('[2]Seg TOTAL'!$I$10/1000))</f>
        <v>1.3492605275085685</v>
      </c>
      <c r="F19" s="18">
        <v>1.7614643204995613</v>
      </c>
      <c r="G19" s="18">
        <v>1.3824430645150145</v>
      </c>
    </row>
    <row r="20" spans="1:11" ht="21">
      <c r="B20" s="15">
        <v>10</v>
      </c>
      <c r="C20" s="16" t="s">
        <v>15</v>
      </c>
      <c r="D20" s="19">
        <f>('[1]NL-17 CURRENT LIABILITIES '!D16+'[1]NL-18 PROVISIONS '!D10)/('[1]NL-4 PREM SCH'!BO10+'[1]NL-4 PREM SCH'!BO11-'[1]NL-4 PREM SCH'!BO14)</f>
        <v>5.3171304996233983</v>
      </c>
      <c r="E20" s="19">
        <f>('[1]NL-17 CURRENT LIABILITIES '!D16+'[1]NL-18 PROVISIONS '!D10)/('[1]NL-4 PREM SCH'!BP10+'[1]NL-4 PREM SCH'!BP11-'[1]NL-4 PREM SCH'!BP14)</f>
        <v>1.494681656734558</v>
      </c>
      <c r="F20" s="19">
        <v>4.9889228595337833</v>
      </c>
      <c r="G20" s="19">
        <v>1.3367874597456471</v>
      </c>
    </row>
    <row r="21" spans="1:11" ht="21">
      <c r="B21" s="15">
        <v>11</v>
      </c>
      <c r="C21" s="16" t="s">
        <v>16</v>
      </c>
      <c r="D21" s="19">
        <f>('[1]NL-1 REV ACC'!Q10-'[1]NL-1 REV ACC'!Q15-'[1]NL-1 REV ACC'!Q16-'[1]NL-7 OP. EXP SCH '!D31)/'[1]NL-1 REV ACC'!Q10</f>
        <v>-0.71720978963861992</v>
      </c>
      <c r="E21" s="19">
        <f>('[1]NL-1 REV ACC'!R10-'[1]NL-1 REV ACC'!R15-'[1]NL-1 REV ACC'!R16-'[1]NL-7 OP. EXP SCH '!E31)/'[1]NL-1 REV ACC'!R10</f>
        <v>-0.34061176352493328</v>
      </c>
      <c r="F21" s="20">
        <v>-0.71463538840496177</v>
      </c>
      <c r="G21" s="18">
        <v>-0.33582966494436289</v>
      </c>
    </row>
    <row r="22" spans="1:11" ht="21">
      <c r="B22" s="15">
        <v>12</v>
      </c>
      <c r="C22" s="16" t="s">
        <v>17</v>
      </c>
      <c r="D22" s="17">
        <f>('[1]NL-1 REV ACC'!Q10-'[1]NL-1 REV ACC'!Q15-'[1]NL-1 REV ACC'!Q16-'[1]NL-7 OP. EXP SCH '!D31+'[1]NL-1 REV ACC'!Q11+'[1]NL-1 REV ACC'!Q13)/'[1]NL-1 REV ACC'!Q10</f>
        <v>-0.18549817149744169</v>
      </c>
      <c r="E22" s="17">
        <f>('[1]NL-1 REV ACC'!R10-'[1]NL-1 REV ACC'!R15-'[1]NL-1 REV ACC'!R16-'[1]NL-7 OP. EXP SCH '!E31+'[1]NL-1 REV ACC'!R11+'[1]NL-1 REV ACC'!R13)/'[1]NL-1 REV ACC'!R10</f>
        <v>-6.4952352670889446E-2</v>
      </c>
      <c r="F22" s="17">
        <v>-6.4049416825043823E-2</v>
      </c>
      <c r="G22" s="18">
        <v>1.3461872817715902E-2</v>
      </c>
    </row>
    <row r="23" spans="1:11" ht="21">
      <c r="B23" s="15">
        <v>13</v>
      </c>
      <c r="C23" s="21" t="s">
        <v>18</v>
      </c>
      <c r="D23" s="19">
        <f t="shared" si="0"/>
        <v>0.25122608730214802</v>
      </c>
      <c r="E23" s="19">
        <f>('[1]NL-12 INVESTMENT '!D24+'[1]NL-12 INVESTMENT '!D26+'[1]NL-12 INVESTMENT '!D27+'[1]NL-12 INVESTMENT '!D28+'[1]NL-12 INVESTMENT '!D29+'[1]NL-12 INVESTMENT '!D30+'[1]NL-12 INVESTMENT '!D50+'[1]NL-12 INVESTMENT '!D52+'[1]NL-12 INVESTMENT '!D53+'[1]NL-12 INVESTMENT '!D55+'[1]NL-12 INVESTMENT '!D56+'[1]NL-15 CASH &amp; BANK '!D20+'[1]NL-13 LOANS '!D34)/('[1]NL-17 CURRENT LIABILITIES '!D16+'[1]NL-18 PROVISIONS '!D10)</f>
        <v>0.25122608730214802</v>
      </c>
      <c r="F23" s="19">
        <v>0.20398012301887036</v>
      </c>
      <c r="G23" s="20">
        <v>0.20398012301887036</v>
      </c>
    </row>
    <row r="24" spans="1:11" ht="21">
      <c r="B24" s="15">
        <v>14</v>
      </c>
      <c r="C24" s="16" t="s">
        <v>19</v>
      </c>
      <c r="D24" s="17">
        <f>'[1]NL-2- P&amp;L '!D50/('[1]NL-4 PREM SCH'!BO10+'[1]NL-4 PREM SCH'!BO11-'[1]NL-4 PREM SCH'!BO14)</f>
        <v>-4.7832779901109512E-2</v>
      </c>
      <c r="E24" s="17">
        <f>'[1]NL-2- P&amp;L '!E50/('[1]NL-4 PREM SCH'!BP10+'[1]NL-4 PREM SCH'!BP11-'[1]NL-4 PREM SCH'!BP14)</f>
        <v>4.3424949232072334E-3</v>
      </c>
      <c r="F24" s="18">
        <v>-4.964024485386706E-2</v>
      </c>
      <c r="G24" s="18">
        <v>1.3356033924989139E-2</v>
      </c>
    </row>
    <row r="25" spans="1:11" ht="21">
      <c r="B25" s="15">
        <v>15</v>
      </c>
      <c r="C25" s="16" t="s">
        <v>20</v>
      </c>
      <c r="D25" s="17">
        <f>'[1]NL-2- P&amp;L '!D50/('[1]NL-8 SH CAP SCH'!D24+'[1]NL-10 RESERVES &amp; SURPLUS '!D14-'[1]NL-19 MISC EXP '!D14)</f>
        <v>-3.7555713286314955E-2</v>
      </c>
      <c r="E25" s="17">
        <f>'[1]NL-2- P&amp;L '!E50/('[1]NL-8 SH CAP SCH'!D24+'[1]NL-10 RESERVES &amp; SURPLUS '!D14-'[1]NL-19 MISC EXP '!$D$14)</f>
        <v>1.2128813758993681E-2</v>
      </c>
      <c r="F25" s="18">
        <v>-3.728518768885309E-2</v>
      </c>
      <c r="G25" s="18">
        <v>3.8405607155430156E-2</v>
      </c>
    </row>
    <row r="26" spans="1:11" ht="21">
      <c r="B26" s="15">
        <v>16</v>
      </c>
      <c r="C26" s="16" t="s">
        <v>21</v>
      </c>
      <c r="D26" s="19"/>
      <c r="E26" s="19">
        <v>1.9</v>
      </c>
      <c r="F26" s="22"/>
      <c r="G26" s="19">
        <v>1.26</v>
      </c>
    </row>
    <row r="27" spans="1:11" ht="21">
      <c r="B27" s="15">
        <v>17</v>
      </c>
      <c r="C27" s="23" t="s">
        <v>22</v>
      </c>
      <c r="D27" s="24"/>
      <c r="E27" s="24"/>
      <c r="F27" s="25"/>
      <c r="G27" s="24"/>
    </row>
    <row r="28" spans="1:11" ht="21">
      <c r="B28" s="15"/>
      <c r="C28" s="26" t="s">
        <v>23</v>
      </c>
      <c r="D28" s="19"/>
      <c r="E28" s="17">
        <v>4.4000000000000003E-3</v>
      </c>
      <c r="F28" s="22"/>
      <c r="G28" s="17">
        <v>5.1000000000000004E-3</v>
      </c>
    </row>
    <row r="29" spans="1:11" ht="21.75" thickBot="1">
      <c r="B29" s="27"/>
      <c r="C29" s="28" t="s">
        <v>24</v>
      </c>
      <c r="D29" s="29"/>
      <c r="E29" s="30">
        <v>1.4E-5</v>
      </c>
      <c r="F29" s="31"/>
      <c r="G29" s="30">
        <v>1.8E-5</v>
      </c>
    </row>
    <row r="30" spans="1:11"/>
    <row r="31" spans="1:11" ht="21">
      <c r="B31" s="32" t="s">
        <v>25</v>
      </c>
      <c r="C31" s="33"/>
      <c r="D31" s="33"/>
      <c r="E31" s="33"/>
      <c r="F31" s="33"/>
      <c r="G31" s="34"/>
    </row>
    <row r="32" spans="1:11" ht="21">
      <c r="A32" s="1"/>
      <c r="B32" s="35">
        <v>1</v>
      </c>
      <c r="C32" s="36" t="s">
        <v>26</v>
      </c>
      <c r="D32" s="37">
        <v>100000000</v>
      </c>
      <c r="E32" s="38"/>
      <c r="F32" s="37">
        <v>100000000</v>
      </c>
      <c r="G32" s="38"/>
      <c r="H32" s="1"/>
      <c r="I32" s="1"/>
      <c r="J32" s="1"/>
      <c r="K32" s="1"/>
    </row>
    <row r="33" spans="1:11" ht="21">
      <c r="A33" s="1"/>
      <c r="B33" s="35">
        <v>2</v>
      </c>
      <c r="C33" s="36" t="s">
        <v>27</v>
      </c>
      <c r="D33" s="39">
        <v>1</v>
      </c>
      <c r="E33" s="40"/>
      <c r="F33" s="39">
        <v>1</v>
      </c>
      <c r="G33" s="40"/>
      <c r="H33" s="1"/>
      <c r="I33" s="1"/>
      <c r="J33" s="1"/>
      <c r="K33" s="1"/>
    </row>
    <row r="34" spans="1:11" ht="21">
      <c r="A34" s="1"/>
      <c r="B34" s="35"/>
      <c r="C34" s="36" t="s">
        <v>28</v>
      </c>
      <c r="D34" s="39">
        <v>0</v>
      </c>
      <c r="E34" s="40"/>
      <c r="F34" s="39">
        <v>0</v>
      </c>
      <c r="G34" s="40"/>
      <c r="H34" s="1"/>
      <c r="I34" s="1"/>
      <c r="J34" s="1"/>
      <c r="K34" s="1"/>
    </row>
    <row r="35" spans="1:11" ht="42">
      <c r="A35" s="1"/>
      <c r="B35" s="35">
        <v>3</v>
      </c>
      <c r="C35" s="41" t="s">
        <v>29</v>
      </c>
      <c r="D35" s="39">
        <v>1</v>
      </c>
      <c r="E35" s="40"/>
      <c r="F35" s="39">
        <v>1</v>
      </c>
      <c r="G35" s="40"/>
      <c r="H35" s="1"/>
      <c r="I35" s="1"/>
      <c r="J35" s="1"/>
      <c r="K35" s="1"/>
    </row>
    <row r="36" spans="1:11" ht="42">
      <c r="A36" s="1"/>
      <c r="B36" s="35">
        <v>4</v>
      </c>
      <c r="C36" s="41" t="s">
        <v>30</v>
      </c>
      <c r="D36" s="42">
        <f>('[1]NL-2- P&amp;L '!D50/$D$32)*1000</f>
        <v>-14.193205388017292</v>
      </c>
      <c r="E36" s="42">
        <f>('[1]NL-2- P&amp;L '!E50/$D$32)*1000</f>
        <v>4.5837698110539273</v>
      </c>
      <c r="F36" s="42">
        <v>-14.487550798122724</v>
      </c>
      <c r="G36" s="42">
        <v>14.922901535061449</v>
      </c>
      <c r="H36" s="1"/>
      <c r="I36" s="1"/>
      <c r="J36" s="1"/>
      <c r="K36" s="1"/>
    </row>
    <row r="37" spans="1:11" ht="42">
      <c r="A37" s="1"/>
      <c r="B37" s="35">
        <v>5</v>
      </c>
      <c r="C37" s="41" t="s">
        <v>31</v>
      </c>
      <c r="D37" s="42">
        <f>D36</f>
        <v>-14.193205388017292</v>
      </c>
      <c r="E37" s="42">
        <f t="shared" ref="E37:G37" si="1">E36</f>
        <v>4.5837698110539273</v>
      </c>
      <c r="F37" s="42">
        <f t="shared" si="1"/>
        <v>-14.487550798122724</v>
      </c>
      <c r="G37" s="42">
        <f t="shared" si="1"/>
        <v>14.922901535061449</v>
      </c>
      <c r="H37" s="1"/>
      <c r="I37" s="1"/>
      <c r="J37" s="1"/>
      <c r="K37" s="1"/>
    </row>
    <row r="38" spans="1:11" ht="21">
      <c r="A38" s="1"/>
      <c r="B38" s="35">
        <v>6</v>
      </c>
      <c r="C38" s="36" t="s">
        <v>32</v>
      </c>
      <c r="D38" s="43">
        <f>(('[1]NL-8 SH CAP SCH'!D17+'[1]NL-10 RESERVES &amp; SURPLUS '!D14-'[1]NL-19 MISC EXP '!D14)/'NL-30 ANALYTICAL RATIOS '!D32:E32)*1000</f>
        <v>377.92399999999998</v>
      </c>
      <c r="E38" s="44"/>
      <c r="F38" s="43">
        <f>(('[1]NL-8 SH CAP SCH'!E17+'[1]NL-10 RESERVES &amp; SURPLUS '!E14)/'NL-30 ANALYTICAL RATIOS '!F32:G32)*1000</f>
        <v>388.56048999999996</v>
      </c>
      <c r="G38" s="44"/>
      <c r="H38" s="1"/>
      <c r="I38" s="1"/>
      <c r="J38" s="1"/>
      <c r="K38" s="1"/>
    </row>
    <row r="39" spans="1:11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2017-07-06T13:20:37Z</dcterms:created>
  <dcterms:modified xsi:type="dcterms:W3CDTF">2017-07-06T13:20:53Z</dcterms:modified>
</cp:coreProperties>
</file>