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U17" i="1"/>
  <c r="T17"/>
  <c r="S17"/>
  <c r="R17"/>
  <c r="Q17"/>
  <c r="V17" s="1"/>
  <c r="W17" s="1"/>
  <c r="K17"/>
  <c r="I17"/>
  <c r="H17"/>
  <c r="G17"/>
  <c r="F17"/>
  <c r="E17"/>
  <c r="D17"/>
  <c r="C17"/>
  <c r="P17" s="1"/>
  <c r="V16"/>
  <c r="W16" s="1"/>
  <c r="H16"/>
  <c r="P16" s="1"/>
  <c r="V15"/>
  <c r="W15" s="1"/>
  <c r="H15"/>
  <c r="P15" s="1"/>
  <c r="U14"/>
  <c r="T14"/>
  <c r="S14"/>
  <c r="V14" s="1"/>
  <c r="W14" s="1"/>
  <c r="K14"/>
  <c r="I14"/>
  <c r="H14"/>
  <c r="G14"/>
  <c r="F14"/>
  <c r="D14"/>
  <c r="C14"/>
  <c r="P14" s="1"/>
  <c r="P13"/>
  <c r="O12"/>
  <c r="K12"/>
  <c r="I12"/>
  <c r="H12"/>
  <c r="G12"/>
  <c r="F12"/>
  <c r="E12"/>
  <c r="D12"/>
  <c r="C12"/>
  <c r="P12" s="1"/>
  <c r="P11"/>
  <c r="P10"/>
  <c r="H9"/>
  <c r="G9"/>
  <c r="C9"/>
  <c r="P9" s="1"/>
  <c r="P8"/>
</calcChain>
</file>

<file path=xl/sharedStrings.xml><?xml version="1.0" encoding="utf-8"?>
<sst xmlns="http://schemas.openxmlformats.org/spreadsheetml/2006/main" count="38" uniqueCount="38">
  <si>
    <t>PERIODIC DISCLOSURES</t>
  </si>
  <si>
    <t>FORM NL-25</t>
  </si>
  <si>
    <t xml:space="preserve"> Business Returns across line of Business For 2008-2009 FY</t>
  </si>
  <si>
    <t>Insurer:</t>
  </si>
  <si>
    <t>NATIONAL INSURANCE COMPANY LIMITED</t>
  </si>
  <si>
    <t>Date:</t>
  </si>
  <si>
    <t>No. of claims only</t>
  </si>
  <si>
    <t>Sl. No.</t>
  </si>
  <si>
    <t>Claims Experience</t>
  </si>
  <si>
    <t>Fire</t>
  </si>
  <si>
    <t>Marine Cargo</t>
  </si>
  <si>
    <t>Marine Hull</t>
  </si>
  <si>
    <t>Engineering</t>
  </si>
  <si>
    <t>Motor OD</t>
  </si>
  <si>
    <t>Motor TP</t>
  </si>
  <si>
    <t>Health</t>
  </si>
  <si>
    <t>Overseas Travel</t>
  </si>
  <si>
    <t>Personal Accident</t>
  </si>
  <si>
    <t>Liability</t>
  </si>
  <si>
    <t>Crop</t>
  </si>
  <si>
    <t>Credit</t>
  </si>
  <si>
    <t>Miscellaneous</t>
  </si>
  <si>
    <t>Total</t>
  </si>
  <si>
    <t>av</t>
  </si>
  <si>
    <t>pl</t>
  </si>
  <si>
    <t>wc</t>
  </si>
  <si>
    <t>rural</t>
  </si>
  <si>
    <t>others</t>
  </si>
  <si>
    <t>Claims O/S at the beginning of the period</t>
  </si>
  <si>
    <t>Claims reported during the period</t>
  </si>
  <si>
    <t>Claims Settled during the period</t>
  </si>
  <si>
    <t>Claims Repudiated during the period</t>
  </si>
  <si>
    <t>Claims closed during the period</t>
  </si>
  <si>
    <t>Claims O/S at End of the period</t>
  </si>
  <si>
    <t>Less than  3months</t>
  </si>
  <si>
    <t>3 months to 6 months</t>
  </si>
  <si>
    <t>6months to 1 year</t>
  </si>
  <si>
    <t>1year and above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</si>
</sst>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scheme val="minor"/>
    </font>
    <font>
      <b/>
      <sz val="12"/>
      <color indexed="9"/>
      <name val="Calibri"/>
      <family val="2"/>
      <scheme val="minor"/>
    </font>
    <font>
      <sz val="10"/>
      <name val="Calibri"/>
      <family val="2"/>
      <scheme val="minor"/>
    </font>
    <font>
      <sz val="11"/>
      <color indexed="8"/>
      <name val="Calibri"/>
      <family val="2"/>
    </font>
    <font>
      <sz val="11"/>
      <color indexed="8"/>
      <name val="Calibri"/>
      <family val="2"/>
      <scheme val="minor"/>
    </font>
    <font>
      <b/>
      <sz val="10"/>
      <color indexed="56"/>
      <name val="Calibri"/>
      <family val="2"/>
      <scheme val="minor"/>
    </font>
    <font>
      <i/>
      <sz val="11"/>
      <color indexed="8"/>
      <name val="Calibri"/>
      <family val="2"/>
      <scheme val="minor"/>
    </font>
    <font>
      <b/>
      <sz val="11"/>
      <color indexed="9"/>
      <name val="Calibri"/>
      <family val="2"/>
      <scheme val="minor"/>
    </font>
    <font>
      <b/>
      <sz val="9"/>
      <color indexed="9"/>
      <name val="Calibri"/>
      <family val="2"/>
      <scheme val="minor"/>
    </font>
    <font>
      <sz val="10"/>
      <color indexed="8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3" tint="0.39997558519241921"/>
        <bgColor indexed="25"/>
      </patternFill>
    </fill>
    <fill>
      <patternFill patternType="solid">
        <fgColor indexed="56"/>
        <bgColor indexed="62"/>
      </patternFill>
    </fill>
    <fill>
      <patternFill patternType="solid">
        <fgColor theme="6" tint="-0.249977111117893"/>
        <bgColor indexed="32"/>
      </patternFill>
    </fill>
    <fill>
      <patternFill patternType="solid">
        <fgColor indexed="27"/>
        <bgColor indexed="41"/>
      </patternFill>
    </fill>
  </fills>
  <borders count="18">
    <border>
      <left/>
      <right/>
      <top/>
      <bottom/>
      <diagonal/>
    </border>
    <border>
      <left style="thin">
        <color indexed="56"/>
      </left>
      <right style="thin">
        <color indexed="56"/>
      </right>
      <top style="thin">
        <color indexed="56"/>
      </top>
      <bottom style="thin">
        <color indexed="56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32">
    <xf numFmtId="0" fontId="0" fillId="0" borderId="0" xfId="0"/>
    <xf numFmtId="0" fontId="1" fillId="2" borderId="0" xfId="0" applyFont="1" applyFill="1" applyBorder="1" applyAlignment="1">
      <alignment horizontal="center" vertical="top"/>
    </xf>
    <xf numFmtId="0" fontId="2" fillId="0" borderId="0" xfId="0" applyFont="1" applyBorder="1" applyAlignment="1">
      <alignment horizontal="left"/>
    </xf>
    <xf numFmtId="0" fontId="1" fillId="3" borderId="0" xfId="0" applyFont="1" applyFill="1" applyBorder="1" applyAlignment="1">
      <alignment horizontal="left"/>
    </xf>
    <xf numFmtId="0" fontId="1" fillId="3" borderId="0" xfId="0" applyFont="1" applyFill="1" applyBorder="1" applyAlignment="1">
      <alignment horizontal="left" vertical="center"/>
    </xf>
    <xf numFmtId="0" fontId="2" fillId="0" borderId="0" xfId="0" applyFont="1" applyAlignment="1">
      <alignment horizontal="left"/>
    </xf>
    <xf numFmtId="0" fontId="4" fillId="0" borderId="0" xfId="1" applyFont="1" applyAlignment="1">
      <alignment horizontal="left"/>
    </xf>
    <xf numFmtId="0" fontId="5" fillId="0" borderId="0" xfId="0" applyFont="1" applyAlignment="1">
      <alignment horizontal="left"/>
    </xf>
    <xf numFmtId="0" fontId="5" fillId="0" borderId="1" xfId="0" applyFont="1" applyBorder="1" applyAlignment="1">
      <alignment horizontal="left"/>
    </xf>
    <xf numFmtId="0" fontId="6" fillId="0" borderId="0" xfId="1" applyFont="1" applyAlignment="1">
      <alignment horizontal="left"/>
    </xf>
    <xf numFmtId="0" fontId="7" fillId="4" borderId="2" xfId="0" applyFont="1" applyFill="1" applyBorder="1" applyAlignment="1">
      <alignment horizontal="left" vertical="center"/>
    </xf>
    <xf numFmtId="0" fontId="7" fillId="4" borderId="3" xfId="0" applyFont="1" applyFill="1" applyBorder="1" applyAlignment="1">
      <alignment horizontal="left" vertical="center"/>
    </xf>
    <xf numFmtId="0" fontId="8" fillId="4" borderId="4" xfId="0" applyFont="1" applyFill="1" applyBorder="1" applyAlignment="1">
      <alignment horizontal="left" vertical="center" wrapText="1"/>
    </xf>
    <xf numFmtId="0" fontId="8" fillId="4" borderId="3" xfId="0" applyFont="1" applyFill="1" applyBorder="1" applyAlignment="1">
      <alignment horizontal="left" vertical="center" wrapText="1"/>
    </xf>
    <xf numFmtId="0" fontId="8" fillId="4" borderId="5" xfId="0" applyFont="1" applyFill="1" applyBorder="1" applyAlignment="1">
      <alignment horizontal="left" vertical="center" wrapText="1"/>
    </xf>
    <xf numFmtId="0" fontId="9" fillId="5" borderId="6" xfId="1" applyFont="1" applyFill="1" applyBorder="1" applyAlignment="1">
      <alignment horizontal="left"/>
    </xf>
    <xf numFmtId="0" fontId="9" fillId="5" borderId="7" xfId="1" applyFont="1" applyFill="1" applyBorder="1" applyAlignment="1">
      <alignment horizontal="left"/>
    </xf>
    <xf numFmtId="0" fontId="2" fillId="5" borderId="8" xfId="0" applyFont="1" applyFill="1" applyBorder="1" applyAlignment="1">
      <alignment horizontal="left"/>
    </xf>
    <xf numFmtId="0" fontId="9" fillId="5" borderId="9" xfId="1" applyFont="1" applyFill="1" applyBorder="1" applyAlignment="1">
      <alignment horizontal="left"/>
    </xf>
    <xf numFmtId="0" fontId="9" fillId="5" borderId="8" xfId="1" applyFont="1" applyFill="1" applyBorder="1" applyAlignment="1">
      <alignment horizontal="left"/>
    </xf>
    <xf numFmtId="0" fontId="9" fillId="5" borderId="10" xfId="1" applyFont="1" applyFill="1" applyBorder="1" applyAlignment="1">
      <alignment horizontal="left"/>
    </xf>
    <xf numFmtId="0" fontId="9" fillId="5" borderId="11" xfId="1" applyFont="1" applyFill="1" applyBorder="1" applyAlignment="1">
      <alignment horizontal="left"/>
    </xf>
    <xf numFmtId="0" fontId="9" fillId="5" borderId="12" xfId="1" applyFont="1" applyFill="1" applyBorder="1" applyAlignment="1">
      <alignment horizontal="left"/>
    </xf>
    <xf numFmtId="0" fontId="9" fillId="5" borderId="13" xfId="1" applyFont="1" applyFill="1" applyBorder="1" applyAlignment="1">
      <alignment horizontal="left"/>
    </xf>
    <xf numFmtId="0" fontId="2" fillId="5" borderId="14" xfId="0" applyFont="1" applyFill="1" applyBorder="1" applyAlignment="1">
      <alignment horizontal="left"/>
    </xf>
    <xf numFmtId="0" fontId="9" fillId="5" borderId="15" xfId="1" applyFont="1" applyFill="1" applyBorder="1" applyAlignment="1">
      <alignment horizontal="left"/>
    </xf>
    <xf numFmtId="0" fontId="9" fillId="5" borderId="16" xfId="1" applyFont="1" applyFill="1" applyBorder="1" applyAlignment="1">
      <alignment horizontal="left"/>
    </xf>
    <xf numFmtId="0" fontId="9" fillId="5" borderId="14" xfId="1" applyFont="1" applyFill="1" applyBorder="1" applyAlignment="1">
      <alignment horizontal="left"/>
    </xf>
    <xf numFmtId="0" fontId="9" fillId="0" borderId="8" xfId="1" applyFont="1" applyBorder="1" applyAlignment="1">
      <alignment horizontal="left"/>
    </xf>
    <xf numFmtId="0" fontId="2" fillId="0" borderId="11" xfId="1" applyFont="1" applyFill="1" applyBorder="1" applyAlignment="1">
      <alignment horizontal="left" wrapText="1"/>
    </xf>
    <xf numFmtId="0" fontId="2" fillId="0" borderId="8" xfId="0" applyFont="1" applyBorder="1" applyAlignment="1">
      <alignment horizontal="left"/>
    </xf>
    <xf numFmtId="0" fontId="9" fillId="5" borderId="17" xfId="1" applyFont="1" applyFill="1" applyBorder="1" applyAlignment="1">
      <alignment horizontal="left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IT17"/>
  <sheetViews>
    <sheetView tabSelected="1" workbookViewId="0">
      <selection activeCell="B7" sqref="B7"/>
    </sheetView>
  </sheetViews>
  <sheetFormatPr defaultRowHeight="15"/>
  <cols>
    <col min="1" max="1" width="15.140625" style="6" customWidth="1"/>
    <col min="2" max="2" width="37" style="6" customWidth="1"/>
    <col min="3" max="10" width="7.28515625" style="6" customWidth="1"/>
    <col min="11" max="11" width="8" style="6" customWidth="1"/>
    <col min="12" max="15" width="7.28515625" style="6" customWidth="1"/>
    <col min="16" max="16384" width="9.140625" style="6"/>
  </cols>
  <sheetData>
    <row r="1" spans="1:254" s="2" customFormat="1" ht="15.7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</row>
    <row r="2" spans="1:254" s="2" customFormat="1" ht="15.75">
      <c r="A2" s="3" t="s">
        <v>1</v>
      </c>
      <c r="B2" s="3" t="s">
        <v>2</v>
      </c>
      <c r="C2" s="3"/>
      <c r="D2" s="4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3" spans="1:254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5"/>
      <c r="AS3" s="5"/>
      <c r="AT3" s="5"/>
      <c r="AU3" s="5"/>
      <c r="AV3" s="5"/>
      <c r="AW3" s="5"/>
      <c r="AX3" s="5"/>
      <c r="AY3" s="5"/>
      <c r="AZ3" s="5"/>
      <c r="BA3" s="5"/>
      <c r="BB3" s="5"/>
      <c r="BC3" s="5"/>
      <c r="BD3" s="5"/>
      <c r="BE3" s="5"/>
      <c r="BF3" s="5"/>
      <c r="BG3" s="5"/>
      <c r="BH3" s="5"/>
      <c r="BI3" s="5"/>
      <c r="BJ3" s="5"/>
      <c r="BK3" s="5"/>
      <c r="BL3" s="5"/>
      <c r="BM3" s="5"/>
      <c r="BN3" s="5"/>
      <c r="BO3" s="5"/>
      <c r="BP3" s="5"/>
      <c r="BQ3" s="5"/>
      <c r="BR3" s="5"/>
      <c r="BS3" s="5"/>
      <c r="BT3" s="5"/>
      <c r="BU3" s="5"/>
      <c r="BV3" s="5"/>
      <c r="BW3" s="5"/>
      <c r="BX3" s="5"/>
      <c r="BY3" s="5"/>
      <c r="BZ3" s="5"/>
      <c r="CA3" s="5"/>
      <c r="CB3" s="5"/>
      <c r="CC3" s="5"/>
      <c r="CD3" s="5"/>
      <c r="CE3" s="5"/>
      <c r="CF3" s="5"/>
      <c r="CG3" s="5"/>
      <c r="CH3" s="5"/>
      <c r="CI3" s="5"/>
      <c r="CJ3" s="5"/>
      <c r="CK3" s="5"/>
      <c r="CL3" s="5"/>
      <c r="CM3" s="5"/>
      <c r="CN3" s="5"/>
      <c r="CO3" s="5"/>
      <c r="CP3" s="5"/>
      <c r="CQ3" s="5"/>
      <c r="CR3" s="5"/>
      <c r="CS3" s="5"/>
      <c r="CT3" s="5"/>
      <c r="CU3" s="5"/>
      <c r="CV3" s="5"/>
      <c r="CW3" s="5"/>
      <c r="CX3" s="5"/>
      <c r="CY3" s="5"/>
      <c r="CZ3" s="5"/>
      <c r="DA3" s="5"/>
      <c r="DB3" s="5"/>
      <c r="DC3" s="5"/>
      <c r="DD3" s="5"/>
      <c r="DE3" s="5"/>
      <c r="DF3" s="5"/>
      <c r="DG3" s="5"/>
      <c r="DH3" s="5"/>
      <c r="DI3" s="5"/>
      <c r="DJ3" s="5"/>
      <c r="DK3" s="5"/>
      <c r="DL3" s="5"/>
      <c r="DM3" s="5"/>
      <c r="DN3" s="5"/>
      <c r="DO3" s="5"/>
      <c r="DP3" s="5"/>
      <c r="DQ3" s="5"/>
      <c r="DR3" s="5"/>
      <c r="DS3" s="5"/>
      <c r="DT3" s="5"/>
      <c r="DU3" s="5"/>
      <c r="DV3" s="5"/>
      <c r="DW3" s="5"/>
      <c r="DX3" s="5"/>
      <c r="DY3" s="5"/>
      <c r="DZ3" s="5"/>
      <c r="EA3" s="5"/>
      <c r="EB3" s="5"/>
      <c r="EC3" s="5"/>
      <c r="ED3" s="5"/>
      <c r="EE3" s="5"/>
      <c r="EF3" s="5"/>
      <c r="EG3" s="5"/>
      <c r="EH3" s="5"/>
      <c r="EI3" s="5"/>
      <c r="EJ3" s="5"/>
      <c r="EK3" s="5"/>
      <c r="EL3" s="5"/>
      <c r="EM3" s="5"/>
      <c r="EN3" s="5"/>
      <c r="EO3" s="5"/>
      <c r="EP3" s="5"/>
      <c r="EQ3" s="5"/>
      <c r="ER3" s="5"/>
      <c r="ES3" s="5"/>
      <c r="ET3" s="5"/>
      <c r="EU3" s="5"/>
      <c r="EV3" s="5"/>
      <c r="EW3" s="5"/>
      <c r="EX3" s="5"/>
      <c r="EY3" s="5"/>
      <c r="EZ3" s="5"/>
      <c r="FA3" s="5"/>
      <c r="FB3" s="5"/>
      <c r="FC3" s="5"/>
      <c r="FD3" s="5"/>
      <c r="FE3" s="5"/>
      <c r="FF3" s="5"/>
      <c r="FG3" s="5"/>
      <c r="FH3" s="5"/>
      <c r="FI3" s="5"/>
      <c r="FJ3" s="5"/>
      <c r="FK3" s="5"/>
      <c r="FL3" s="5"/>
      <c r="FM3" s="5"/>
      <c r="FN3" s="5"/>
      <c r="FO3" s="5"/>
      <c r="FP3" s="5"/>
      <c r="FQ3" s="5"/>
      <c r="FR3" s="5"/>
      <c r="FS3" s="5"/>
      <c r="FT3" s="5"/>
      <c r="FU3" s="5"/>
      <c r="FV3" s="5"/>
      <c r="FW3" s="5"/>
      <c r="FX3" s="5"/>
      <c r="FY3" s="5"/>
      <c r="FZ3" s="5"/>
      <c r="GA3" s="5"/>
      <c r="GB3" s="5"/>
      <c r="GC3" s="5"/>
      <c r="GD3" s="5"/>
      <c r="GE3" s="5"/>
      <c r="GF3" s="5"/>
      <c r="GG3" s="5"/>
      <c r="GH3" s="5"/>
      <c r="GI3" s="5"/>
      <c r="GJ3" s="5"/>
      <c r="GK3" s="5"/>
      <c r="GL3" s="5"/>
      <c r="GM3" s="5"/>
      <c r="GN3" s="5"/>
      <c r="GO3" s="5"/>
      <c r="GP3" s="5"/>
      <c r="GQ3" s="5"/>
      <c r="GR3" s="5"/>
      <c r="GS3" s="5"/>
      <c r="GT3" s="5"/>
      <c r="GU3" s="5"/>
      <c r="GV3" s="5"/>
      <c r="GW3" s="5"/>
      <c r="GX3" s="5"/>
      <c r="GY3" s="5"/>
      <c r="GZ3" s="5"/>
      <c r="HA3" s="5"/>
      <c r="HB3" s="5"/>
      <c r="HC3" s="5"/>
      <c r="HD3" s="5"/>
      <c r="HE3" s="5"/>
      <c r="HF3" s="5"/>
      <c r="HG3" s="5"/>
      <c r="HH3" s="5"/>
      <c r="HI3" s="5"/>
      <c r="HJ3" s="5"/>
      <c r="HK3" s="5"/>
      <c r="HL3" s="5"/>
      <c r="HM3" s="5"/>
      <c r="HN3" s="5"/>
      <c r="HO3" s="5"/>
      <c r="HP3" s="5"/>
      <c r="HQ3" s="5"/>
      <c r="HR3" s="5"/>
      <c r="HS3" s="5"/>
      <c r="HT3" s="5"/>
      <c r="HU3" s="5"/>
      <c r="HV3" s="5"/>
      <c r="HW3" s="5"/>
      <c r="HX3" s="5"/>
      <c r="HY3" s="5"/>
      <c r="HZ3" s="5"/>
      <c r="IA3" s="5"/>
      <c r="IB3" s="5"/>
      <c r="IC3" s="5"/>
      <c r="ID3" s="5"/>
      <c r="IE3" s="5"/>
      <c r="IF3" s="5"/>
      <c r="IG3" s="5"/>
      <c r="IH3" s="5"/>
      <c r="II3" s="5"/>
      <c r="IJ3" s="5"/>
      <c r="IK3" s="5"/>
      <c r="IL3" s="5"/>
      <c r="IM3" s="5"/>
      <c r="IN3" s="5"/>
      <c r="IO3" s="5"/>
      <c r="IP3" s="5"/>
      <c r="IQ3" s="5"/>
      <c r="IR3" s="5"/>
      <c r="IS3" s="5"/>
      <c r="IT3" s="5"/>
    </row>
    <row r="4" spans="1:254">
      <c r="A4" s="7" t="s">
        <v>3</v>
      </c>
      <c r="B4" s="8" t="s">
        <v>4</v>
      </c>
      <c r="C4" s="7" t="s">
        <v>5</v>
      </c>
      <c r="D4" s="8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  <c r="FF4" s="5"/>
      <c r="FG4" s="5"/>
      <c r="FH4" s="5"/>
      <c r="FI4" s="5"/>
      <c r="FJ4" s="5"/>
      <c r="FK4" s="5"/>
      <c r="FL4" s="5"/>
      <c r="FM4" s="5"/>
      <c r="FN4" s="5"/>
      <c r="FO4" s="5"/>
      <c r="FP4" s="5"/>
      <c r="FQ4" s="5"/>
      <c r="FR4" s="5"/>
      <c r="FS4" s="5"/>
      <c r="FT4" s="5"/>
      <c r="FU4" s="5"/>
      <c r="FV4" s="5"/>
      <c r="FW4" s="5"/>
      <c r="FX4" s="5"/>
      <c r="FY4" s="5"/>
      <c r="FZ4" s="5"/>
      <c r="GA4" s="5"/>
      <c r="GB4" s="5"/>
      <c r="GC4" s="5"/>
      <c r="GD4" s="5"/>
      <c r="GE4" s="5"/>
      <c r="GF4" s="5"/>
      <c r="GG4" s="5"/>
      <c r="GH4" s="5"/>
      <c r="GI4" s="5"/>
      <c r="GJ4" s="5"/>
      <c r="GK4" s="5"/>
      <c r="GL4" s="5"/>
      <c r="GM4" s="5"/>
      <c r="GN4" s="5"/>
      <c r="GO4" s="5"/>
      <c r="GP4" s="5"/>
      <c r="GQ4" s="5"/>
      <c r="GR4" s="5"/>
      <c r="GS4" s="5"/>
      <c r="GT4" s="5"/>
      <c r="GU4" s="5"/>
      <c r="GV4" s="5"/>
      <c r="GW4" s="5"/>
      <c r="GX4" s="5"/>
      <c r="GY4" s="5"/>
      <c r="GZ4" s="5"/>
      <c r="HA4" s="5"/>
      <c r="HB4" s="5"/>
      <c r="HC4" s="5"/>
      <c r="HD4" s="5"/>
      <c r="HE4" s="5"/>
      <c r="HF4" s="5"/>
      <c r="HG4" s="5"/>
      <c r="HH4" s="5"/>
      <c r="HI4" s="5"/>
      <c r="HJ4" s="5"/>
      <c r="HK4" s="5"/>
      <c r="HL4" s="5"/>
      <c r="HM4" s="5"/>
      <c r="HN4" s="5"/>
      <c r="HO4" s="5"/>
      <c r="HP4" s="5"/>
      <c r="HQ4" s="5"/>
      <c r="HR4" s="5"/>
      <c r="HS4" s="5"/>
      <c r="HT4" s="5"/>
      <c r="HU4" s="5"/>
      <c r="HV4" s="5"/>
      <c r="HW4" s="5"/>
      <c r="HX4" s="5"/>
      <c r="HY4" s="5"/>
      <c r="HZ4" s="5"/>
      <c r="IA4" s="5"/>
      <c r="IB4" s="5"/>
      <c r="IC4" s="5"/>
      <c r="ID4" s="5"/>
      <c r="IE4" s="5"/>
      <c r="IF4" s="5"/>
      <c r="IG4" s="5"/>
      <c r="IH4" s="5"/>
      <c r="II4" s="5"/>
      <c r="IJ4" s="5"/>
      <c r="IK4" s="5"/>
      <c r="IL4" s="5"/>
      <c r="IM4" s="5"/>
      <c r="IN4" s="5"/>
      <c r="IO4" s="5"/>
      <c r="IP4" s="5"/>
      <c r="IQ4" s="5"/>
      <c r="IR4" s="5"/>
      <c r="IS4" s="5"/>
      <c r="IT4" s="5"/>
    </row>
    <row r="5" spans="1:254" ht="11.25" customHeight="1"/>
    <row r="6" spans="1:254" ht="15.75" thickBot="1">
      <c r="A6" s="9"/>
      <c r="C6" s="9" t="s">
        <v>6</v>
      </c>
      <c r="D6" s="9"/>
    </row>
    <row r="7" spans="1:254" ht="41.25" customHeight="1" thickBot="1">
      <c r="A7" s="10" t="s">
        <v>7</v>
      </c>
      <c r="B7" s="11" t="s">
        <v>8</v>
      </c>
      <c r="C7" s="12" t="s">
        <v>9</v>
      </c>
      <c r="D7" s="12" t="s">
        <v>10</v>
      </c>
      <c r="E7" s="12" t="s">
        <v>11</v>
      </c>
      <c r="F7" s="12" t="s">
        <v>12</v>
      </c>
      <c r="G7" s="12" t="s">
        <v>13</v>
      </c>
      <c r="H7" s="12" t="s">
        <v>14</v>
      </c>
      <c r="I7" s="12" t="s">
        <v>15</v>
      </c>
      <c r="J7" s="12" t="s">
        <v>16</v>
      </c>
      <c r="K7" s="12" t="s">
        <v>17</v>
      </c>
      <c r="L7" s="12" t="s">
        <v>18</v>
      </c>
      <c r="M7" s="13" t="s">
        <v>19</v>
      </c>
      <c r="N7" s="13" t="s">
        <v>20</v>
      </c>
      <c r="O7" s="14" t="s">
        <v>21</v>
      </c>
      <c r="P7" s="14" t="s">
        <v>22</v>
      </c>
      <c r="Q7" s="6" t="s">
        <v>23</v>
      </c>
      <c r="R7" s="6" t="s">
        <v>24</v>
      </c>
      <c r="S7" s="6" t="s">
        <v>25</v>
      </c>
      <c r="T7" s="6" t="s">
        <v>26</v>
      </c>
      <c r="U7" s="6" t="s">
        <v>27</v>
      </c>
    </row>
    <row r="8" spans="1:254">
      <c r="A8" s="15">
        <v>1</v>
      </c>
      <c r="B8" s="16" t="s">
        <v>28</v>
      </c>
      <c r="C8" s="17">
        <v>2831</v>
      </c>
      <c r="D8" s="17">
        <v>2962</v>
      </c>
      <c r="E8" s="17">
        <v>204</v>
      </c>
      <c r="F8" s="17">
        <v>2697</v>
      </c>
      <c r="G8" s="17">
        <v>48150</v>
      </c>
      <c r="H8" s="17">
        <v>268307</v>
      </c>
      <c r="I8" s="17">
        <v>36318</v>
      </c>
      <c r="J8" s="17">
        <v>8</v>
      </c>
      <c r="K8" s="17">
        <v>6586</v>
      </c>
      <c r="L8" s="17">
        <v>36</v>
      </c>
      <c r="M8" s="18">
        <v>0</v>
      </c>
      <c r="N8" s="16">
        <v>0</v>
      </c>
      <c r="O8" s="17">
        <v>27280</v>
      </c>
      <c r="P8" s="19">
        <f>SUM(C8:O8)</f>
        <v>395379</v>
      </c>
    </row>
    <row r="9" spans="1:254">
      <c r="A9" s="20">
        <v>2</v>
      </c>
      <c r="B9" s="21" t="s">
        <v>29</v>
      </c>
      <c r="C9" s="17">
        <f>5615+3103</f>
        <v>8718</v>
      </c>
      <c r="D9" s="17">
        <v>14617</v>
      </c>
      <c r="E9" s="17">
        <v>187</v>
      </c>
      <c r="F9" s="17">
        <v>10141</v>
      </c>
      <c r="G9" s="17">
        <f>202510+20000</f>
        <v>222510</v>
      </c>
      <c r="H9" s="17">
        <f>89034-20000</f>
        <v>69034</v>
      </c>
      <c r="I9" s="17">
        <v>290903</v>
      </c>
      <c r="J9" s="17">
        <v>268</v>
      </c>
      <c r="K9" s="17">
        <v>11801</v>
      </c>
      <c r="L9" s="17">
        <v>50</v>
      </c>
      <c r="M9" s="18">
        <v>0</v>
      </c>
      <c r="N9" s="16">
        <v>0</v>
      </c>
      <c r="O9" s="17">
        <v>62727</v>
      </c>
      <c r="P9" s="19">
        <f t="shared" ref="P9:P12" si="0">SUM(C9:O9)</f>
        <v>690956</v>
      </c>
    </row>
    <row r="10" spans="1:254">
      <c r="A10" s="20">
        <v>3</v>
      </c>
      <c r="B10" s="21" t="s">
        <v>30</v>
      </c>
      <c r="C10" s="17">
        <v>3420</v>
      </c>
      <c r="D10" s="17">
        <v>12178</v>
      </c>
      <c r="E10" s="17">
        <v>120</v>
      </c>
      <c r="F10" s="17">
        <v>7700</v>
      </c>
      <c r="G10" s="17">
        <v>177071</v>
      </c>
      <c r="H10" s="17">
        <v>70760</v>
      </c>
      <c r="I10" s="17">
        <v>233935</v>
      </c>
      <c r="J10" s="17">
        <v>244</v>
      </c>
      <c r="K10" s="17">
        <v>9127</v>
      </c>
      <c r="L10" s="17">
        <v>18</v>
      </c>
      <c r="M10" s="18">
        <v>0</v>
      </c>
      <c r="N10" s="16">
        <v>0</v>
      </c>
      <c r="O10" s="17">
        <v>50142</v>
      </c>
      <c r="P10" s="19">
        <f t="shared" si="0"/>
        <v>564715</v>
      </c>
    </row>
    <row r="11" spans="1:254">
      <c r="A11" s="20">
        <v>4</v>
      </c>
      <c r="B11" s="21" t="s">
        <v>31</v>
      </c>
      <c r="C11" s="17">
        <v>754</v>
      </c>
      <c r="D11" s="17">
        <v>1892</v>
      </c>
      <c r="E11" s="17">
        <v>56</v>
      </c>
      <c r="F11" s="17">
        <v>1262</v>
      </c>
      <c r="G11" s="17">
        <v>10987</v>
      </c>
      <c r="H11" s="17">
        <v>33085</v>
      </c>
      <c r="I11" s="17">
        <v>19650</v>
      </c>
      <c r="J11" s="17">
        <v>15</v>
      </c>
      <c r="K11" s="17">
        <v>2004</v>
      </c>
      <c r="L11" s="17">
        <v>9</v>
      </c>
      <c r="M11" s="18">
        <v>0</v>
      </c>
      <c r="N11" s="16">
        <v>0</v>
      </c>
      <c r="O11" s="17">
        <v>8671</v>
      </c>
      <c r="P11" s="19">
        <f t="shared" si="0"/>
        <v>78385</v>
      </c>
    </row>
    <row r="12" spans="1:254">
      <c r="A12" s="20">
        <v>5</v>
      </c>
      <c r="B12" s="21" t="s">
        <v>32</v>
      </c>
      <c r="C12" s="17">
        <f>1372-1300</f>
        <v>72</v>
      </c>
      <c r="D12" s="17">
        <f>528-27</f>
        <v>501</v>
      </c>
      <c r="E12" s="17">
        <f>13+9</f>
        <v>22</v>
      </c>
      <c r="F12" s="17">
        <f>1030+15</f>
        <v>1045</v>
      </c>
      <c r="G12" s="17">
        <f>15896-1023</f>
        <v>14873</v>
      </c>
      <c r="H12" s="17">
        <f>8231+32176</f>
        <v>40407</v>
      </c>
      <c r="I12" s="17">
        <f>35980+1332</f>
        <v>37312</v>
      </c>
      <c r="J12" s="17">
        <v>4</v>
      </c>
      <c r="K12" s="17">
        <f>552+2</f>
        <v>554</v>
      </c>
      <c r="L12" s="17">
        <v>17</v>
      </c>
      <c r="M12" s="18">
        <v>0</v>
      </c>
      <c r="N12" s="16">
        <v>0</v>
      </c>
      <c r="O12" s="17">
        <f>6421+2758</f>
        <v>9179</v>
      </c>
      <c r="P12" s="19">
        <f t="shared" si="0"/>
        <v>103986</v>
      </c>
    </row>
    <row r="13" spans="1:254">
      <c r="A13" s="22">
        <v>6</v>
      </c>
      <c r="B13" s="23" t="s">
        <v>33</v>
      </c>
      <c r="C13" s="24">
        <v>7303</v>
      </c>
      <c r="D13" s="24">
        <v>3008</v>
      </c>
      <c r="E13" s="24">
        <v>193</v>
      </c>
      <c r="F13" s="24">
        <v>2831</v>
      </c>
      <c r="G13" s="24">
        <v>67729</v>
      </c>
      <c r="H13" s="24">
        <v>193089</v>
      </c>
      <c r="I13" s="24">
        <v>36324</v>
      </c>
      <c r="J13" s="24">
        <v>13</v>
      </c>
      <c r="K13" s="24">
        <v>6702</v>
      </c>
      <c r="L13" s="24">
        <v>42</v>
      </c>
      <c r="M13" s="25">
        <v>0</v>
      </c>
      <c r="N13" s="26">
        <v>0</v>
      </c>
      <c r="O13" s="24">
        <v>22015</v>
      </c>
      <c r="P13" s="27">
        <f>SUM(C13:O13)</f>
        <v>339249</v>
      </c>
    </row>
    <row r="14" spans="1:254">
      <c r="A14" s="28"/>
      <c r="B14" s="29" t="s">
        <v>34</v>
      </c>
      <c r="C14" s="30">
        <f>165+4576</f>
        <v>4741</v>
      </c>
      <c r="D14" s="30">
        <f>119+763</f>
        <v>882</v>
      </c>
      <c r="E14" s="30">
        <v>26</v>
      </c>
      <c r="F14" s="30">
        <f>228+727</f>
        <v>955</v>
      </c>
      <c r="G14" s="30">
        <f>24141+22258</f>
        <v>46399</v>
      </c>
      <c r="H14" s="30">
        <f>2277+8330+105+392</f>
        <v>11104</v>
      </c>
      <c r="I14" s="30">
        <f>7532+17200</f>
        <v>24732</v>
      </c>
      <c r="J14" s="30">
        <v>11</v>
      </c>
      <c r="K14" s="30">
        <f>305+1228</f>
        <v>1533</v>
      </c>
      <c r="L14" s="30">
        <v>12</v>
      </c>
      <c r="M14" s="28">
        <v>0</v>
      </c>
      <c r="N14" s="28">
        <v>0</v>
      </c>
      <c r="O14" s="30">
        <v>4143</v>
      </c>
      <c r="P14" s="27">
        <f t="shared" ref="P14:P17" si="1">SUM(C14:O14)</f>
        <v>94538</v>
      </c>
      <c r="Q14" s="6">
        <v>11</v>
      </c>
      <c r="R14" s="6">
        <v>25</v>
      </c>
      <c r="S14" s="6">
        <f>46+171</f>
        <v>217</v>
      </c>
      <c r="T14" s="6">
        <f>422+1534</f>
        <v>1956</v>
      </c>
      <c r="U14" s="6">
        <f>347+1642</f>
        <v>1989</v>
      </c>
      <c r="V14" s="6">
        <f>SUM(Q14:U14)</f>
        <v>4198</v>
      </c>
      <c r="W14" s="6">
        <f>V14-J13-L13</f>
        <v>4143</v>
      </c>
    </row>
    <row r="15" spans="1:254">
      <c r="A15" s="28"/>
      <c r="B15" s="29" t="s">
        <v>35</v>
      </c>
      <c r="C15" s="30">
        <v>454</v>
      </c>
      <c r="D15" s="30">
        <v>488</v>
      </c>
      <c r="E15" s="30">
        <v>20</v>
      </c>
      <c r="F15" s="30">
        <v>503</v>
      </c>
      <c r="G15" s="30">
        <v>6703</v>
      </c>
      <c r="H15" s="30">
        <f>7134+281</f>
        <v>7415</v>
      </c>
      <c r="I15" s="30">
        <v>3627</v>
      </c>
      <c r="J15" s="30">
        <v>1</v>
      </c>
      <c r="K15" s="30">
        <v>716</v>
      </c>
      <c r="L15" s="30">
        <v>2</v>
      </c>
      <c r="M15" s="28">
        <v>0</v>
      </c>
      <c r="N15" s="28">
        <v>0</v>
      </c>
      <c r="O15" s="30">
        <v>1950</v>
      </c>
      <c r="P15" s="27">
        <f t="shared" si="1"/>
        <v>21879</v>
      </c>
      <c r="Q15" s="6">
        <v>5</v>
      </c>
      <c r="R15" s="6">
        <v>13</v>
      </c>
      <c r="S15" s="6">
        <v>126</v>
      </c>
      <c r="T15" s="6">
        <v>935</v>
      </c>
      <c r="U15" s="6">
        <v>894</v>
      </c>
      <c r="V15" s="6">
        <f t="shared" ref="V15:V17" si="2">SUM(Q15:U15)</f>
        <v>1973</v>
      </c>
      <c r="W15" s="6">
        <f t="shared" ref="W15:W17" si="3">V15-J14-L14</f>
        <v>1950</v>
      </c>
    </row>
    <row r="16" spans="1:254">
      <c r="A16" s="28"/>
      <c r="B16" s="29" t="s">
        <v>36</v>
      </c>
      <c r="C16" s="30">
        <v>731</v>
      </c>
      <c r="D16" s="30">
        <v>695</v>
      </c>
      <c r="E16" s="30">
        <v>30</v>
      </c>
      <c r="F16" s="30">
        <v>668</v>
      </c>
      <c r="G16" s="30">
        <v>8321</v>
      </c>
      <c r="H16" s="30">
        <f>16633+596</f>
        <v>17229</v>
      </c>
      <c r="I16" s="30">
        <v>3614</v>
      </c>
      <c r="J16" s="30">
        <v>0</v>
      </c>
      <c r="K16" s="30">
        <v>1054</v>
      </c>
      <c r="L16" s="30">
        <v>6</v>
      </c>
      <c r="M16" s="28">
        <v>0</v>
      </c>
      <c r="N16" s="28">
        <v>0</v>
      </c>
      <c r="O16" s="30">
        <v>2847</v>
      </c>
      <c r="P16" s="27">
        <f t="shared" si="1"/>
        <v>35195</v>
      </c>
      <c r="Q16" s="6">
        <v>2</v>
      </c>
      <c r="R16" s="6">
        <v>42</v>
      </c>
      <c r="S16" s="6">
        <v>220</v>
      </c>
      <c r="T16" s="6">
        <v>1355</v>
      </c>
      <c r="U16" s="6">
        <v>1231</v>
      </c>
      <c r="V16" s="6">
        <f t="shared" si="2"/>
        <v>2850</v>
      </c>
      <c r="W16" s="6">
        <f t="shared" si="3"/>
        <v>2847</v>
      </c>
    </row>
    <row r="17" spans="1:23">
      <c r="A17" s="28"/>
      <c r="B17" s="29" t="s">
        <v>37</v>
      </c>
      <c r="C17" s="30">
        <f>655+198+524</f>
        <v>1377</v>
      </c>
      <c r="D17" s="30">
        <f>667+146+130</f>
        <v>943</v>
      </c>
      <c r="E17" s="30">
        <f>43+26+48</f>
        <v>117</v>
      </c>
      <c r="F17" s="30">
        <f>570+80+55</f>
        <v>705</v>
      </c>
      <c r="G17" s="30">
        <f>4859+926+521</f>
        <v>6306</v>
      </c>
      <c r="H17" s="30">
        <f>55364+47174+47693+1802+1819+3489</f>
        <v>157341</v>
      </c>
      <c r="I17" s="30">
        <f>3791+340+220</f>
        <v>4351</v>
      </c>
      <c r="J17" s="30">
        <v>1</v>
      </c>
      <c r="K17" s="30">
        <f>2748+363+288</f>
        <v>3399</v>
      </c>
      <c r="L17" s="30">
        <v>22</v>
      </c>
      <c r="M17" s="28">
        <v>0</v>
      </c>
      <c r="N17" s="28">
        <v>0</v>
      </c>
      <c r="O17" s="30">
        <v>13075</v>
      </c>
      <c r="P17" s="31">
        <f t="shared" si="1"/>
        <v>187637</v>
      </c>
      <c r="Q17" s="6">
        <f>9+2+3</f>
        <v>14</v>
      </c>
      <c r="R17" s="6">
        <f>15+10+14</f>
        <v>39</v>
      </c>
      <c r="S17" s="6">
        <f>304+116+84</f>
        <v>504</v>
      </c>
      <c r="T17" s="6">
        <f>3041+1117+864</f>
        <v>5022</v>
      </c>
      <c r="U17" s="6">
        <f>1638+4799+1065</f>
        <v>7502</v>
      </c>
      <c r="V17" s="6">
        <f t="shared" si="2"/>
        <v>13081</v>
      </c>
      <c r="W17" s="6">
        <f t="shared" si="3"/>
        <v>13075</v>
      </c>
    </row>
  </sheetData>
  <mergeCells count="1">
    <mergeCell ref="A1:O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2011-03-30T07:18:20Z</dcterms:modified>
</cp:coreProperties>
</file>