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23895" windowHeight="9855"/>
  </bookViews>
  <sheets>
    <sheet name="NL-4 PREM SCH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R16" i="1"/>
  <c r="Q16"/>
  <c r="P16"/>
  <c r="O16"/>
  <c r="R14"/>
  <c r="Q14"/>
  <c r="P14"/>
  <c r="O14"/>
  <c r="N13"/>
  <c r="N15" s="1"/>
  <c r="N17" s="1"/>
  <c r="M13"/>
  <c r="M15" s="1"/>
  <c r="M17" s="1"/>
  <c r="L13"/>
  <c r="L15" s="1"/>
  <c r="L17" s="1"/>
  <c r="K13"/>
  <c r="K15" s="1"/>
  <c r="K17" s="1"/>
  <c r="J13"/>
  <c r="J15" s="1"/>
  <c r="J17" s="1"/>
  <c r="I13"/>
  <c r="I15" s="1"/>
  <c r="I17" s="1"/>
  <c r="H13"/>
  <c r="H15" s="1"/>
  <c r="H17" s="1"/>
  <c r="G13"/>
  <c r="G15" s="1"/>
  <c r="G17" s="1"/>
  <c r="F13"/>
  <c r="F15" s="1"/>
  <c r="F17" s="1"/>
  <c r="E13"/>
  <c r="E15" s="1"/>
  <c r="E17" s="1"/>
  <c r="D13"/>
  <c r="D15" s="1"/>
  <c r="D17" s="1"/>
  <c r="C13"/>
  <c r="C15" s="1"/>
  <c r="C17" s="1"/>
  <c r="R12"/>
  <c r="Q12"/>
  <c r="P12"/>
  <c r="O12"/>
  <c r="R11"/>
  <c r="Q11"/>
  <c r="P11"/>
  <c r="O11"/>
  <c r="R10"/>
  <c r="R13" s="1"/>
  <c r="R15" s="1"/>
  <c r="R17" s="1"/>
  <c r="Q10"/>
  <c r="Q13" s="1"/>
  <c r="Q15" s="1"/>
  <c r="Q17" s="1"/>
  <c r="P10"/>
  <c r="P13" s="1"/>
  <c r="P15" s="1"/>
  <c r="P17" s="1"/>
  <c r="O10"/>
  <c r="O13" s="1"/>
  <c r="O15" s="1"/>
  <c r="O17" s="1"/>
  <c r="R9"/>
  <c r="Q9"/>
  <c r="P9"/>
  <c r="O9"/>
  <c r="N9"/>
  <c r="M9"/>
  <c r="L9"/>
  <c r="K9"/>
  <c r="J9"/>
  <c r="I9"/>
  <c r="H9"/>
  <c r="G9"/>
  <c r="F9"/>
  <c r="E9"/>
  <c r="D9"/>
  <c r="C9"/>
  <c r="B6"/>
</calcChain>
</file>

<file path=xl/sharedStrings.xml><?xml version="1.0" encoding="utf-8"?>
<sst xmlns="http://schemas.openxmlformats.org/spreadsheetml/2006/main" count="23" uniqueCount="20">
  <si>
    <t>NATIONAL INSURANCE COMPANY LIMITED</t>
  </si>
  <si>
    <t>Registration No. 58 and Date of Registration with IRDA - 25/02/2014</t>
  </si>
  <si>
    <t>CIN: U10200WB1906GOI001713</t>
  </si>
  <si>
    <t>FORM NL-4 PREMIUM SCHEDULE</t>
  </si>
  <si>
    <t>GO TO INDEX</t>
  </si>
  <si>
    <t>(IN Rs. '000)</t>
  </si>
  <si>
    <t>PARTICULARS</t>
  </si>
  <si>
    <t>FIRE BUSINESS</t>
  </si>
  <si>
    <t>MARINE BUSINESS</t>
  </si>
  <si>
    <t>MISCELLANEOUS BUSINESS</t>
  </si>
  <si>
    <t>TOTAL BUSINESS</t>
  </si>
  <si>
    <t>Premium from direct business written net of Service Tax</t>
  </si>
  <si>
    <t>Add: Premium on Reinsurance accepted</t>
  </si>
  <si>
    <t>Adjustment for change in reserve for unexpired risks (On Gross direct and reins. Accepted)</t>
  </si>
  <si>
    <t>GROSS EARNED PREMIUM</t>
  </si>
  <si>
    <t>Less: Premium on Reinsurance ceded</t>
  </si>
  <si>
    <t>NET PREMIUM</t>
  </si>
  <si>
    <t>Adjustment for change in reserve for unexpired risks (On Reins. Ceded)</t>
  </si>
  <si>
    <t>PREMIUM EARNED (NET)</t>
  </si>
  <si>
    <t>Note: Reinsurance premiums whether on business ceded or accepted are to be brought into account, before deducting commission, under the head of reinsurance premiums.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</si>
</sst>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u/>
      <sz val="14"/>
      <color theme="1"/>
      <name val="Andalus"/>
      <family val="1"/>
    </font>
    <font>
      <sz val="11"/>
      <color theme="1"/>
      <name val="Andalus"/>
      <family val="1"/>
    </font>
    <font>
      <b/>
      <u/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  <font>
      <i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center"/>
    </xf>
    <xf numFmtId="0" fontId="5" fillId="0" borderId="0" xfId="1" applyFont="1" applyAlignment="1" applyProtection="1">
      <alignment horizontal="right"/>
    </xf>
    <xf numFmtId="49" fontId="3" fillId="0" borderId="0" xfId="0" applyNumberFormat="1" applyFont="1" applyAlignment="1">
      <alignment horizontal="center"/>
    </xf>
    <xf numFmtId="0" fontId="6" fillId="0" borderId="0" xfId="0" applyFont="1" applyAlignment="1">
      <alignment horizontal="right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wrapText="1"/>
    </xf>
    <xf numFmtId="0" fontId="6" fillId="2" borderId="9" xfId="0" applyFont="1" applyFill="1" applyBorder="1" applyAlignment="1">
      <alignment horizontal="center" wrapText="1"/>
    </xf>
    <xf numFmtId="0" fontId="6" fillId="2" borderId="10" xfId="0" applyFont="1" applyFill="1" applyBorder="1" applyAlignment="1">
      <alignment horizontal="center" wrapText="1"/>
    </xf>
    <xf numFmtId="0" fontId="2" fillId="0" borderId="11" xfId="0" applyFont="1" applyBorder="1"/>
    <xf numFmtId="1" fontId="2" fillId="0" borderId="12" xfId="0" applyNumberFormat="1" applyFont="1" applyFill="1" applyBorder="1"/>
    <xf numFmtId="1" fontId="2" fillId="0" borderId="13" xfId="0" applyNumberFormat="1" applyFont="1" applyFill="1" applyBorder="1"/>
    <xf numFmtId="1" fontId="2" fillId="0" borderId="14" xfId="0" applyNumberFormat="1" applyFont="1" applyFill="1" applyBorder="1"/>
    <xf numFmtId="0" fontId="2" fillId="0" borderId="15" xfId="0" applyFont="1" applyBorder="1"/>
    <xf numFmtId="1" fontId="2" fillId="0" borderId="16" xfId="0" applyNumberFormat="1" applyFont="1" applyFill="1" applyBorder="1"/>
    <xf numFmtId="1" fontId="2" fillId="0" borderId="17" xfId="0" applyNumberFormat="1" applyFont="1" applyFill="1" applyBorder="1"/>
    <xf numFmtId="1" fontId="2" fillId="0" borderId="18" xfId="0" applyNumberFormat="1" applyFont="1" applyFill="1" applyBorder="1"/>
    <xf numFmtId="0" fontId="2" fillId="0" borderId="19" xfId="0" applyFont="1" applyBorder="1" applyAlignment="1">
      <alignment wrapText="1"/>
    </xf>
    <xf numFmtId="1" fontId="2" fillId="0" borderId="20" xfId="0" applyNumberFormat="1" applyFont="1" applyFill="1" applyBorder="1"/>
    <xf numFmtId="1" fontId="2" fillId="0" borderId="21" xfId="0" applyNumberFormat="1" applyFont="1" applyFill="1" applyBorder="1"/>
    <xf numFmtId="1" fontId="2" fillId="0" borderId="22" xfId="0" applyNumberFormat="1" applyFont="1" applyFill="1" applyBorder="1"/>
    <xf numFmtId="0" fontId="6" fillId="0" borderId="23" xfId="0" applyFont="1" applyBorder="1"/>
    <xf numFmtId="1" fontId="6" fillId="0" borderId="24" xfId="0" applyNumberFormat="1" applyFont="1" applyFill="1" applyBorder="1"/>
    <xf numFmtId="1" fontId="6" fillId="0" borderId="25" xfId="0" applyNumberFormat="1" applyFont="1" applyFill="1" applyBorder="1"/>
    <xf numFmtId="1" fontId="6" fillId="0" borderId="26" xfId="0" applyNumberFormat="1" applyFont="1" applyFill="1" applyBorder="1"/>
    <xf numFmtId="0" fontId="6" fillId="0" borderId="0" xfId="0" applyFont="1"/>
    <xf numFmtId="0" fontId="2" fillId="0" borderId="27" xfId="0" applyFont="1" applyBorder="1"/>
    <xf numFmtId="1" fontId="2" fillId="0" borderId="28" xfId="0" applyNumberFormat="1" applyFont="1" applyFill="1" applyBorder="1"/>
    <xf numFmtId="1" fontId="2" fillId="0" borderId="29" xfId="0" applyNumberFormat="1" applyFont="1" applyFill="1" applyBorder="1"/>
    <xf numFmtId="1" fontId="2" fillId="0" borderId="30" xfId="0" applyNumberFormat="1" applyFont="1" applyFill="1" applyBorder="1"/>
    <xf numFmtId="0" fontId="2" fillId="0" borderId="27" xfId="0" applyFont="1" applyBorder="1" applyAlignment="1">
      <alignment wrapText="1"/>
    </xf>
    <xf numFmtId="0" fontId="6" fillId="0" borderId="23" xfId="0" applyFont="1" applyFill="1" applyBorder="1"/>
    <xf numFmtId="0" fontId="6" fillId="0" borderId="0" xfId="0" applyFont="1" applyFill="1"/>
    <xf numFmtId="0" fontId="7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208174</xdr:colOff>
      <xdr:row>1</xdr:row>
      <xdr:rowOff>76202</xdr:rowOff>
    </xdr:from>
    <xdr:to>
      <xdr:col>4</xdr:col>
      <xdr:colOff>904990</xdr:colOff>
      <xdr:row>5</xdr:row>
      <xdr:rowOff>2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313449" y="400052"/>
          <a:ext cx="3059016" cy="1009650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FINAL%20ACCOUNTS%2015-16\4TH.QUTR.2015-16\PUBLIC%20DISCLOSURE%20Q4%202014-15\PUBLIC%20DISCLOSURE%20-%204th%20QUARTER%202015-16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20 RECPT AND PAYMT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 "/>
      <sheetName val="NL-17 CURRENT LIABILITIES "/>
      <sheetName val="NL-18 PROVISIONS "/>
      <sheetName val="NL-19 MISC EXP "/>
      <sheetName val="NL-21-STATEMENT OF LIAB"/>
      <sheetName val="NL-26-CLAIMS INFO-KG TABLE I"/>
      <sheetName val="NL-30 ANALYTICAL RATIOS "/>
      <sheetName val="NL-31-RELATED PARTY TRANSACTION"/>
      <sheetName val="NL-33 SOLVENCY - KG II"/>
    </sheetNames>
    <sheetDataSet>
      <sheetData sheetId="0">
        <row r="1">
          <cell r="C1" t="str">
            <v>31.03.2016</v>
          </cell>
          <cell r="D1" t="str">
            <v>31 March 2016</v>
          </cell>
          <cell r="E1" t="str">
            <v>31.03.2015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5">
    <tabColor rgb="FFFFC000"/>
  </sheetPr>
  <dimension ref="A1:U20"/>
  <sheetViews>
    <sheetView showGridLines="0" showZeros="0" tabSelected="1" topLeftCell="A4" workbookViewId="0">
      <pane xSplit="2" ySplit="6" topLeftCell="C10" activePane="bottomRight" state="frozen"/>
      <selection activeCell="C8" sqref="C8:H10"/>
      <selection pane="topRight" activeCell="C8" sqref="C8:H10"/>
      <selection pane="bottomLeft" activeCell="C8" sqref="C8:H10"/>
      <selection pane="bottomRight" activeCell="C10" sqref="C10"/>
    </sheetView>
  </sheetViews>
  <sheetFormatPr defaultColWidth="0" defaultRowHeight="21" customHeight="1" zeroHeight="1"/>
  <cols>
    <col min="1" max="1" width="4.5703125" style="2" customWidth="1"/>
    <col min="2" max="2" width="57" style="2" customWidth="1"/>
    <col min="3" max="18" width="17.7109375" style="2" customWidth="1"/>
    <col min="19" max="19" width="3.7109375" style="2" customWidth="1"/>
    <col min="20" max="20" width="3.42578125" style="2" customWidth="1"/>
    <col min="21" max="21" width="16.7109375" style="2" bestFit="1" customWidth="1"/>
    <col min="22" max="16384" width="9.140625" style="2" hidden="1"/>
  </cols>
  <sheetData>
    <row r="1" spans="2:21" ht="25.5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2:21">
      <c r="B2" s="3" t="s">
        <v>1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3" spans="2:21">
      <c r="B3" s="3" t="s">
        <v>2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2:21"/>
    <row r="5" spans="2:21" ht="22.5">
      <c r="B5" s="3" t="s">
        <v>3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U5" s="4" t="s">
        <v>4</v>
      </c>
    </row>
    <row r="6" spans="2:21">
      <c r="B6" s="5" t="str">
        <f>"Premium Earned (Net) for the period ended "&amp;[1]INDEX!D1</f>
        <v>Premium Earned (Net) for the period ended 31 March 2016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</row>
    <row r="7" spans="2:21" ht="21.75" thickBot="1">
      <c r="F7" s="6" t="s">
        <v>5</v>
      </c>
      <c r="J7" s="6" t="s">
        <v>5</v>
      </c>
      <c r="N7" s="6" t="s">
        <v>5</v>
      </c>
      <c r="R7" s="6" t="s">
        <v>5</v>
      </c>
    </row>
    <row r="8" spans="2:21">
      <c r="B8" s="7" t="s">
        <v>6</v>
      </c>
      <c r="C8" s="8" t="s">
        <v>7</v>
      </c>
      <c r="D8" s="9"/>
      <c r="E8" s="9"/>
      <c r="F8" s="10"/>
      <c r="G8" s="11" t="s">
        <v>8</v>
      </c>
      <c r="H8" s="9"/>
      <c r="I8" s="9"/>
      <c r="J8" s="12"/>
      <c r="K8" s="11" t="s">
        <v>9</v>
      </c>
      <c r="L8" s="9"/>
      <c r="M8" s="9"/>
      <c r="N8" s="12"/>
      <c r="O8" s="11" t="s">
        <v>10</v>
      </c>
      <c r="P8" s="9"/>
      <c r="Q8" s="9"/>
      <c r="R8" s="12"/>
    </row>
    <row r="9" spans="2:21" ht="63.75" thickBot="1">
      <c r="B9" s="13"/>
      <c r="C9" s="14" t="str">
        <f>"For the Quarter ended " &amp;[1]INDEX!$C$1</f>
        <v>For the Quarter ended 31.03.2016</v>
      </c>
      <c r="D9" s="15" t="str">
        <f>"Upto the Quarter ended " &amp;[1]INDEX!$C$1</f>
        <v>Upto the Quarter ended 31.03.2016</v>
      </c>
      <c r="E9" s="15" t="str">
        <f>"For the Quarter ended " &amp;[1]INDEX!$E$1</f>
        <v>For the Quarter ended 31.03.2015</v>
      </c>
      <c r="F9" s="16" t="str">
        <f>"Upto the Quarter ended " &amp;[1]INDEX!$E$1</f>
        <v>Upto the Quarter ended 31.03.2015</v>
      </c>
      <c r="G9" s="14" t="str">
        <f>"For the Quarter ended " &amp;[1]INDEX!$C$1</f>
        <v>For the Quarter ended 31.03.2016</v>
      </c>
      <c r="H9" s="15" t="str">
        <f>"Upto the Quarter ended " &amp;[1]INDEX!$C$1</f>
        <v>Upto the Quarter ended 31.03.2016</v>
      </c>
      <c r="I9" s="15" t="str">
        <f>"For the Quarter ended " &amp;[1]INDEX!$E$1</f>
        <v>For the Quarter ended 31.03.2015</v>
      </c>
      <c r="J9" s="16" t="str">
        <f>"Upto the Quarter ended " &amp;[1]INDEX!$E$1</f>
        <v>Upto the Quarter ended 31.03.2015</v>
      </c>
      <c r="K9" s="14" t="str">
        <f>"For the Quarter ended " &amp;[1]INDEX!$C$1</f>
        <v>For the Quarter ended 31.03.2016</v>
      </c>
      <c r="L9" s="15" t="str">
        <f>"Upto the Quarter ended " &amp;[1]INDEX!$C$1</f>
        <v>Upto the Quarter ended 31.03.2016</v>
      </c>
      <c r="M9" s="15" t="str">
        <f>"For the Quarter ended " &amp;[1]INDEX!$E$1</f>
        <v>For the Quarter ended 31.03.2015</v>
      </c>
      <c r="N9" s="16" t="str">
        <f>"Upto the Quarter ended " &amp;[1]INDEX!$E$1</f>
        <v>Upto the Quarter ended 31.03.2015</v>
      </c>
      <c r="O9" s="14" t="str">
        <f>"For the Quarter ended " &amp;[1]INDEX!$C$1</f>
        <v>For the Quarter ended 31.03.2016</v>
      </c>
      <c r="P9" s="15" t="str">
        <f>"Upto the Quarter ended " &amp;[1]INDEX!$C$1</f>
        <v>Upto the Quarter ended 31.03.2016</v>
      </c>
      <c r="Q9" s="15" t="str">
        <f>"For the Quarter ended " &amp;[1]INDEX!$E$1</f>
        <v>For the Quarter ended 31.03.2015</v>
      </c>
      <c r="R9" s="16" t="str">
        <f>"Upto the Quarter ended " &amp;[1]INDEX!$E$1</f>
        <v>Upto the Quarter ended 31.03.2015</v>
      </c>
    </row>
    <row r="10" spans="2:21">
      <c r="B10" s="17" t="s">
        <v>11</v>
      </c>
      <c r="C10" s="18">
        <v>2507532.8693695413</v>
      </c>
      <c r="D10" s="19">
        <v>9091508.3746501412</v>
      </c>
      <c r="E10" s="19">
        <v>2466222</v>
      </c>
      <c r="F10" s="20">
        <v>9327230</v>
      </c>
      <c r="G10" s="18">
        <v>622320.02158149984</v>
      </c>
      <c r="H10" s="19">
        <v>2634810.1989918798</v>
      </c>
      <c r="I10" s="19">
        <v>724287</v>
      </c>
      <c r="J10" s="20">
        <v>3038784</v>
      </c>
      <c r="K10" s="18">
        <v>28712272.209006295</v>
      </c>
      <c r="L10" s="19">
        <v>108463449.35388</v>
      </c>
      <c r="M10" s="19">
        <v>27597040</v>
      </c>
      <c r="N10" s="20">
        <v>100460323</v>
      </c>
      <c r="O10" s="18">
        <f>+C10+G10+K10</f>
        <v>31842125.099957336</v>
      </c>
      <c r="P10" s="19">
        <f t="shared" ref="P10:R12" si="0">+D10+H10+L10</f>
        <v>120189767.92752202</v>
      </c>
      <c r="Q10" s="19">
        <f t="shared" si="0"/>
        <v>30787549</v>
      </c>
      <c r="R10" s="20">
        <f t="shared" si="0"/>
        <v>112826337</v>
      </c>
    </row>
    <row r="11" spans="2:21">
      <c r="B11" s="21" t="s">
        <v>12</v>
      </c>
      <c r="C11" s="18">
        <v>341810.56227726</v>
      </c>
      <c r="D11" s="19">
        <v>1576610.0082950799</v>
      </c>
      <c r="E11" s="19">
        <v>621306</v>
      </c>
      <c r="F11" s="22">
        <v>1657510</v>
      </c>
      <c r="G11" s="23">
        <v>33564.902999999991</v>
      </c>
      <c r="H11" s="24">
        <v>143478.50399999999</v>
      </c>
      <c r="I11" s="24">
        <v>235746</v>
      </c>
      <c r="J11" s="22">
        <v>320013</v>
      </c>
      <c r="K11" s="23">
        <v>1170876.0641085</v>
      </c>
      <c r="L11" s="24">
        <v>2144700.349748</v>
      </c>
      <c r="M11" s="24">
        <v>1334401</v>
      </c>
      <c r="N11" s="22">
        <v>2297840</v>
      </c>
      <c r="O11" s="23">
        <f t="shared" ref="O11:O12" si="1">+C11+G11+K11</f>
        <v>1546251.52938576</v>
      </c>
      <c r="P11" s="24">
        <f t="shared" si="0"/>
        <v>3864788.8620430799</v>
      </c>
      <c r="Q11" s="24">
        <f t="shared" si="0"/>
        <v>2191453</v>
      </c>
      <c r="R11" s="22">
        <f t="shared" si="0"/>
        <v>4275363</v>
      </c>
    </row>
    <row r="12" spans="2:21" ht="42.75" thickBot="1">
      <c r="B12" s="25" t="s">
        <v>13</v>
      </c>
      <c r="C12" s="18">
        <v>119092.20717659936</v>
      </c>
      <c r="D12" s="26">
        <v>158310.90052738963</v>
      </c>
      <c r="E12" s="19">
        <v>-323703</v>
      </c>
      <c r="F12" s="27">
        <v>-359294</v>
      </c>
      <c r="G12" s="28">
        <v>301371.35699999996</v>
      </c>
      <c r="H12" s="26">
        <v>512739.473</v>
      </c>
      <c r="I12" s="26">
        <v>-200938</v>
      </c>
      <c r="J12" s="27">
        <v>213781</v>
      </c>
      <c r="K12" s="28">
        <v>-475855.09899999993</v>
      </c>
      <c r="L12" s="26">
        <v>-3924994.523</v>
      </c>
      <c r="M12" s="26">
        <v>-979098</v>
      </c>
      <c r="N12" s="27">
        <v>-5016707</v>
      </c>
      <c r="O12" s="28">
        <f t="shared" si="1"/>
        <v>-55391.534823400609</v>
      </c>
      <c r="P12" s="26">
        <f t="shared" si="0"/>
        <v>-3253944.1494726106</v>
      </c>
      <c r="Q12" s="26">
        <f t="shared" si="0"/>
        <v>-1503739</v>
      </c>
      <c r="R12" s="27">
        <f t="shared" si="0"/>
        <v>-5162220</v>
      </c>
    </row>
    <row r="13" spans="2:21" s="33" customFormat="1" ht="21.75" thickBot="1">
      <c r="B13" s="29" t="s">
        <v>14</v>
      </c>
      <c r="C13" s="30">
        <f>SUM(C10:C12)</f>
        <v>2968435.6388234007</v>
      </c>
      <c r="D13" s="31">
        <f t="shared" ref="D13" si="2">SUM(D10:D12)</f>
        <v>10826429.283472611</v>
      </c>
      <c r="E13" s="31">
        <f>SUM(E10:E12)</f>
        <v>2763825</v>
      </c>
      <c r="F13" s="32">
        <f t="shared" ref="F13" si="3">SUM(F10:F12)</f>
        <v>10625446</v>
      </c>
      <c r="G13" s="30">
        <f>SUM(G10:G12)</f>
        <v>957256.28158149973</v>
      </c>
      <c r="H13" s="31">
        <f t="shared" ref="H13" si="4">SUM(H10:H12)</f>
        <v>3291028.1759918798</v>
      </c>
      <c r="I13" s="31">
        <f>SUM(I10:I12)</f>
        <v>759095</v>
      </c>
      <c r="J13" s="32">
        <f t="shared" ref="J13" si="5">SUM(J10:J12)</f>
        <v>3572578</v>
      </c>
      <c r="K13" s="30">
        <f>SUM(K10:K12)</f>
        <v>29407293.174114794</v>
      </c>
      <c r="L13" s="31">
        <f t="shared" ref="L13" si="6">SUM(L10:L12)</f>
        <v>106683155.180628</v>
      </c>
      <c r="M13" s="31">
        <f>SUM(M10:M12)</f>
        <v>27952343</v>
      </c>
      <c r="N13" s="32">
        <f t="shared" ref="N13:R13" si="7">SUM(N10:N12)</f>
        <v>97741456</v>
      </c>
      <c r="O13" s="30">
        <f t="shared" si="7"/>
        <v>33332985.094519697</v>
      </c>
      <c r="P13" s="31">
        <f t="shared" si="7"/>
        <v>120800612.64009249</v>
      </c>
      <c r="Q13" s="31">
        <f t="shared" si="7"/>
        <v>31475263</v>
      </c>
      <c r="R13" s="32">
        <f t="shared" si="7"/>
        <v>111939480</v>
      </c>
    </row>
    <row r="14" spans="2:21" ht="21.75" thickBot="1">
      <c r="B14" s="34" t="s">
        <v>15</v>
      </c>
      <c r="C14" s="35">
        <v>919686.07920339983</v>
      </c>
      <c r="D14" s="36">
        <v>3139896.5736723398</v>
      </c>
      <c r="E14" s="36">
        <v>1300156</v>
      </c>
      <c r="F14" s="37">
        <v>3383740</v>
      </c>
      <c r="G14" s="35">
        <v>225585.9580000001</v>
      </c>
      <c r="H14" s="36">
        <v>986731.00600000005</v>
      </c>
      <c r="I14" s="36">
        <v>356686</v>
      </c>
      <c r="J14" s="37">
        <v>1264575</v>
      </c>
      <c r="K14" s="35">
        <v>2304515.200128559</v>
      </c>
      <c r="L14" s="36">
        <v>8196395.5909139998</v>
      </c>
      <c r="M14" s="36">
        <v>3109566</v>
      </c>
      <c r="N14" s="37">
        <v>8585881</v>
      </c>
      <c r="O14" s="35">
        <f t="shared" ref="O14:R14" si="8">+C14+G14+K14</f>
        <v>3449787.237331959</v>
      </c>
      <c r="P14" s="36">
        <f t="shared" si="8"/>
        <v>12323023.17058634</v>
      </c>
      <c r="Q14" s="36">
        <f t="shared" si="8"/>
        <v>4766408</v>
      </c>
      <c r="R14" s="37">
        <f t="shared" si="8"/>
        <v>13234196</v>
      </c>
    </row>
    <row r="15" spans="2:21" s="33" customFormat="1" ht="21.75" thickBot="1">
      <c r="B15" s="29" t="s">
        <v>16</v>
      </c>
      <c r="C15" s="30">
        <f>C13-C14</f>
        <v>2048749.5596200009</v>
      </c>
      <c r="D15" s="31">
        <f t="shared" ref="D15" si="9">D13-D14</f>
        <v>7686532.7098002713</v>
      </c>
      <c r="E15" s="31">
        <f>E13-E14</f>
        <v>1463669</v>
      </c>
      <c r="F15" s="32">
        <f t="shared" ref="F15" si="10">F13-F14</f>
        <v>7241706</v>
      </c>
      <c r="G15" s="30">
        <f>G13-G14</f>
        <v>731670.32358149963</v>
      </c>
      <c r="H15" s="31">
        <f t="shared" ref="H15" si="11">H13-H14</f>
        <v>2304297.1699918797</v>
      </c>
      <c r="I15" s="31">
        <f>I13-I14</f>
        <v>402409</v>
      </c>
      <c r="J15" s="32">
        <f t="shared" ref="J15" si="12">J13-J14</f>
        <v>2308003</v>
      </c>
      <c r="K15" s="30">
        <f>K13-K14</f>
        <v>27102777.973986235</v>
      </c>
      <c r="L15" s="31">
        <f t="shared" ref="L15" si="13">L13-L14</f>
        <v>98486759.589714006</v>
      </c>
      <c r="M15" s="31">
        <f>M13-M14</f>
        <v>24842777</v>
      </c>
      <c r="N15" s="32">
        <f t="shared" ref="N15:R15" si="14">N13-N14</f>
        <v>89155575</v>
      </c>
      <c r="O15" s="30">
        <f t="shared" si="14"/>
        <v>29883197.857187737</v>
      </c>
      <c r="P15" s="31">
        <f t="shared" si="14"/>
        <v>108477589.46950614</v>
      </c>
      <c r="Q15" s="31">
        <f t="shared" si="14"/>
        <v>26708855</v>
      </c>
      <c r="R15" s="32">
        <f t="shared" si="14"/>
        <v>98705284</v>
      </c>
    </row>
    <row r="16" spans="2:21" ht="42.75" thickBot="1">
      <c r="B16" s="38" t="s">
        <v>17</v>
      </c>
      <c r="C16" s="35">
        <v>-190234.43900000001</v>
      </c>
      <c r="D16" s="36">
        <v>-121921.235</v>
      </c>
      <c r="E16" s="36">
        <v>129384</v>
      </c>
      <c r="F16" s="37">
        <v>291423</v>
      </c>
      <c r="G16" s="35">
        <v>-105346.323</v>
      </c>
      <c r="H16" s="36">
        <v>-247103.109</v>
      </c>
      <c r="I16" s="36">
        <v>-18877</v>
      </c>
      <c r="J16" s="37">
        <v>-294226</v>
      </c>
      <c r="K16" s="35">
        <v>-402525.76299999998</v>
      </c>
      <c r="L16" s="36">
        <v>-194742.64499999999</v>
      </c>
      <c r="M16" s="36">
        <v>474085</v>
      </c>
      <c r="N16" s="37">
        <v>279080</v>
      </c>
      <c r="O16" s="35">
        <f t="shared" ref="O16:R16" si="15">+C16+G16+K16</f>
        <v>-698106.52499999991</v>
      </c>
      <c r="P16" s="36">
        <f t="shared" si="15"/>
        <v>-563766.98899999994</v>
      </c>
      <c r="Q16" s="36">
        <f t="shared" si="15"/>
        <v>584592</v>
      </c>
      <c r="R16" s="37">
        <f t="shared" si="15"/>
        <v>276277</v>
      </c>
    </row>
    <row r="17" spans="2:18" s="40" customFormat="1" ht="21.75" thickBot="1">
      <c r="B17" s="39" t="s">
        <v>18</v>
      </c>
      <c r="C17" s="30">
        <f>C15+C16-1</f>
        <v>1858514.1206200009</v>
      </c>
      <c r="D17" s="31">
        <f t="shared" ref="D17" si="16">D15+D16</f>
        <v>7564611.474800271</v>
      </c>
      <c r="E17" s="31">
        <f>E15+E16</f>
        <v>1593053</v>
      </c>
      <c r="F17" s="32">
        <f>F15+F16</f>
        <v>7533129</v>
      </c>
      <c r="G17" s="30">
        <f>G15+G16</f>
        <v>626324.00058149965</v>
      </c>
      <c r="H17" s="31">
        <f t="shared" ref="H17" si="17">H15+H16</f>
        <v>2057194.0609918798</v>
      </c>
      <c r="I17" s="31">
        <f>I15+I16</f>
        <v>383532</v>
      </c>
      <c r="J17" s="32">
        <f t="shared" ref="J17" si="18">J15+J16</f>
        <v>2013777</v>
      </c>
      <c r="K17" s="30">
        <f>K15+K16</f>
        <v>26700252.210986234</v>
      </c>
      <c r="L17" s="31">
        <f t="shared" ref="L17" si="19">L15+L16</f>
        <v>98292016.94471401</v>
      </c>
      <c r="M17" s="31">
        <f>M15+M16</f>
        <v>25316862</v>
      </c>
      <c r="N17" s="32">
        <f t="shared" ref="N17:R17" si="20">N15+N16</f>
        <v>89434655</v>
      </c>
      <c r="O17" s="30">
        <f t="shared" si="20"/>
        <v>29185091.332187738</v>
      </c>
      <c r="P17" s="31">
        <f t="shared" si="20"/>
        <v>107913822.48050615</v>
      </c>
      <c r="Q17" s="31">
        <f t="shared" si="20"/>
        <v>27293447</v>
      </c>
      <c r="R17" s="32">
        <f t="shared" si="20"/>
        <v>98981561</v>
      </c>
    </row>
    <row r="18" spans="2:18"/>
    <row r="19" spans="2:18">
      <c r="B19" s="41" t="s">
        <v>19</v>
      </c>
      <c r="C19" s="41"/>
      <c r="D19" s="41"/>
      <c r="E19" s="41"/>
      <c r="F19" s="41"/>
    </row>
    <row r="20" spans="2:18"/>
  </sheetData>
  <mergeCells count="10">
    <mergeCell ref="B1:R1"/>
    <mergeCell ref="B2:R2"/>
    <mergeCell ref="B3:R3"/>
    <mergeCell ref="B5:R5"/>
    <mergeCell ref="B6:R6"/>
    <mergeCell ref="B8:B9"/>
    <mergeCell ref="C8:F8"/>
    <mergeCell ref="G8:J8"/>
    <mergeCell ref="K8:N8"/>
    <mergeCell ref="O8:R8"/>
  </mergeCells>
  <hyperlinks>
    <hyperlink ref="U5" location="INDEX!A1" display="GO TO INDEX"/>
  </hyperlink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NL-4 PREM SCH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73870</cp:lastModifiedBy>
  <dcterms:created xsi:type="dcterms:W3CDTF">2016-07-04T10:36:02Z</dcterms:created>
  <dcterms:modified xsi:type="dcterms:W3CDTF">2016-07-04T10:36:02Z</dcterms:modified>
</cp:coreProperties>
</file>