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0 ANALYTICAL RATIOS " sheetId="1" r:id="rId1"/>
  </sheets>
  <externalReferences>
    <externalReference r:id="rId2"/>
    <externalReference r:id="rId3"/>
  </externalReferences>
  <calcPr calcId="124519"/>
</workbook>
</file>

<file path=xl/calcChain.xml><?xml version="1.0" encoding="utf-8"?>
<calcChain xmlns="http://schemas.openxmlformats.org/spreadsheetml/2006/main">
  <c r="F38" i="1"/>
  <c r="D38"/>
  <c r="G36"/>
  <c r="G37" s="1"/>
  <c r="F36"/>
  <c r="F37" s="1"/>
  <c r="E36"/>
  <c r="E37" s="1"/>
  <c r="D36"/>
  <c r="D37" s="1"/>
  <c r="F27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8"/>
  <c r="E18"/>
  <c r="E19" s="1"/>
  <c r="D18"/>
  <c r="D19" s="1"/>
  <c r="F17"/>
  <c r="E17"/>
  <c r="D17"/>
  <c r="F16"/>
  <c r="E16"/>
  <c r="D16"/>
  <c r="F15"/>
  <c r="F19" s="1"/>
  <c r="E15"/>
  <c r="D15"/>
  <c r="F14"/>
  <c r="E14"/>
  <c r="D14"/>
  <c r="F13"/>
  <c r="E13"/>
  <c r="D13"/>
  <c r="F12"/>
  <c r="E12"/>
  <c r="D12"/>
  <c r="F11"/>
  <c r="E11"/>
  <c r="D11"/>
</calcChain>
</file>

<file path=xl/sharedStrings.xml><?xml version="1.0" encoding="utf-8"?>
<sst xmlns="http://schemas.openxmlformats.org/spreadsheetml/2006/main" count="48" uniqueCount="40">
  <si>
    <t>NATIONAL INSURANCE COMPANY LIMITED</t>
  </si>
  <si>
    <t>Registration No. 58 and Date of Registration with IRDA - 25/02/2014</t>
  </si>
  <si>
    <t>CIN: U10200WB1906GOI001713</t>
  </si>
  <si>
    <t>GO TO INDEX</t>
  </si>
  <si>
    <t>FORM NL-30 ANALYTICAL RATIOS</t>
  </si>
  <si>
    <t>Analytical Ratios for the period ended 31 March 2016</t>
  </si>
  <si>
    <t>(Rs. In lakhs)</t>
  </si>
  <si>
    <t>Sl. No</t>
  </si>
  <si>
    <t>Particulars</t>
  </si>
  <si>
    <t>For the Quarter ended 31.03.2016</t>
  </si>
  <si>
    <t>Upto the Quarter ended 31.03.2016</t>
  </si>
  <si>
    <t>For the Quarter ended 31.03.2015</t>
  </si>
  <si>
    <t>Upto the Quarter ended 31.03.2015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</si>
  <si>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</si>
  <si>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</si>
  <si>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</si>
  <si>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</si>
  <si>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</si>
  <si>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</si>
  <si>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</si>
  <si>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</si>
  <si>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</si>
  <si>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</si>
  <si>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</si>
  <si>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</si>
  <si>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</si>
  <si>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</si>
  <si>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</si>
  <si>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 xml:space="preserve">Available Solvency Margin to Required Solvency Margin Ratio </t>
  </si>
  <si>
    <t>NPA ratio</t>
  </si>
  <si>
    <t>Gross NPA Ratio</t>
  </si>
  <si>
    <t>Net NPA Ratio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</si>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</sst>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3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4" borderId="13" xfId="2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4" fontId="2" fillId="0" borderId="9" xfId="1" applyNumberFormat="1" applyFont="1" applyBorder="1" applyAlignment="1">
      <alignment horizontal="right" vertical="center"/>
    </xf>
    <xf numFmtId="164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43" fontId="2" fillId="0" borderId="16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5" xfId="0" applyNumberFormat="1" applyFont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345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3345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5-16/4TH.QUTR.2015-16/PUBLIC%20DISCLOSURE%20Q4%202014-15/PUBLIC%20DISCLOSURE%20-%204th%20QUARTER%202015-16%20-%20NATIONAL%20INSURANCE%20-%20Cop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SERVE%20AND%20SURPLU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/>
      <sheetData sheetId="1">
        <row r="10">
          <cell r="R10">
            <v>107913822.48050617</v>
          </cell>
        </row>
        <row r="11">
          <cell r="Q11">
            <v>12210654</v>
          </cell>
          <cell r="R11">
            <v>18395593</v>
          </cell>
          <cell r="S11">
            <v>2855002</v>
          </cell>
        </row>
        <row r="13">
          <cell r="Q13">
            <v>2570146</v>
          </cell>
          <cell r="R13">
            <v>10905087</v>
          </cell>
          <cell r="S13">
            <v>2623350</v>
          </cell>
        </row>
        <row r="15">
          <cell r="R15">
            <v>102823982.57000001</v>
          </cell>
        </row>
        <row r="16">
          <cell r="R16">
            <v>6198578.7570000011</v>
          </cell>
        </row>
        <row r="17">
          <cell r="R17">
            <v>35131924</v>
          </cell>
        </row>
      </sheetData>
      <sheetData sheetId="2">
        <row r="15">
          <cell r="D15">
            <v>731463</v>
          </cell>
          <cell r="E15">
            <v>3103583</v>
          </cell>
          <cell r="F15">
            <v>693382</v>
          </cell>
        </row>
        <row r="16">
          <cell r="D16">
            <v>3475148</v>
          </cell>
          <cell r="E16">
            <v>5235399</v>
          </cell>
          <cell r="F16">
            <v>754625</v>
          </cell>
        </row>
        <row r="17">
          <cell r="D17">
            <v>0</v>
          </cell>
          <cell r="E17">
            <v>21</v>
          </cell>
          <cell r="F17">
            <v>24</v>
          </cell>
        </row>
        <row r="47">
          <cell r="D47">
            <v>-1448755.0798122725</v>
          </cell>
          <cell r="E47">
            <v>1492290.1535061449</v>
          </cell>
          <cell r="F47">
            <v>3619321</v>
          </cell>
          <cell r="G47">
            <v>9701084</v>
          </cell>
        </row>
      </sheetData>
      <sheetData sheetId="3"/>
      <sheetData sheetId="4">
        <row r="10">
          <cell r="O10">
            <v>31842125.099957336</v>
          </cell>
          <cell r="P10">
            <v>120189767.92752202</v>
          </cell>
          <cell r="Q10">
            <v>30787549</v>
          </cell>
          <cell r="R10">
            <v>112826337</v>
          </cell>
        </row>
        <row r="11">
          <cell r="O11">
            <v>1546251.52938576</v>
          </cell>
          <cell r="P11">
            <v>3864788.8620430799</v>
          </cell>
          <cell r="Q11">
            <v>2191453</v>
          </cell>
        </row>
        <row r="14">
          <cell r="O14">
            <v>3449787.237331959</v>
          </cell>
          <cell r="P14">
            <v>12323023.17058634</v>
          </cell>
          <cell r="Q14">
            <v>4766408</v>
          </cell>
        </row>
        <row r="17">
          <cell r="O17">
            <v>29185091.332187738</v>
          </cell>
          <cell r="P17">
            <v>107913822.48050615</v>
          </cell>
          <cell r="Q17">
            <v>27293447</v>
          </cell>
        </row>
      </sheetData>
      <sheetData sheetId="5">
        <row r="17">
          <cell r="O17">
            <v>34715063.378000006</v>
          </cell>
          <cell r="P17">
            <v>102823982.57000001</v>
          </cell>
          <cell r="Q17">
            <v>15075041</v>
          </cell>
        </row>
      </sheetData>
      <sheetData sheetId="6">
        <row r="11">
          <cell r="O11">
            <v>1797696.2279999997</v>
          </cell>
          <cell r="P11">
            <v>6670353.608</v>
          </cell>
          <cell r="Q11">
            <v>1845722</v>
          </cell>
        </row>
        <row r="14">
          <cell r="O14">
            <v>1636001.0339999998</v>
          </cell>
          <cell r="P14">
            <v>6198577.7570000002</v>
          </cell>
          <cell r="Q14">
            <v>1437047</v>
          </cell>
        </row>
      </sheetData>
      <sheetData sheetId="7">
        <row r="31">
          <cell r="D31">
            <v>13690726</v>
          </cell>
          <cell r="E31">
            <v>35078181</v>
          </cell>
          <cell r="F31">
            <v>8797075.7129499987</v>
          </cell>
        </row>
      </sheetData>
      <sheetData sheetId="8">
        <row r="17">
          <cell r="D17">
            <v>1000000</v>
          </cell>
          <cell r="E17">
            <v>1000000</v>
          </cell>
        </row>
        <row r="24">
          <cell r="D24">
            <v>1000000</v>
          </cell>
          <cell r="E24">
            <v>1000000</v>
          </cell>
        </row>
      </sheetData>
      <sheetData sheetId="9"/>
      <sheetData sheetId="10"/>
      <sheetData sheetId="11"/>
      <sheetData sheetId="12">
        <row r="23">
          <cell r="D23">
            <v>1692956</v>
          </cell>
          <cell r="E23">
            <v>1379410</v>
          </cell>
        </row>
        <row r="24">
          <cell r="E24">
            <v>0</v>
          </cell>
        </row>
        <row r="25">
          <cell r="D25">
            <v>7817910</v>
          </cell>
          <cell r="E25">
            <v>2704265</v>
          </cell>
        </row>
        <row r="26">
          <cell r="D26">
            <v>3821545</v>
          </cell>
          <cell r="E26">
            <v>4402695</v>
          </cell>
        </row>
        <row r="27">
          <cell r="E27">
            <v>0</v>
          </cell>
        </row>
        <row r="28">
          <cell r="D28">
            <v>2768941</v>
          </cell>
          <cell r="E28">
            <v>1146204</v>
          </cell>
        </row>
        <row r="29">
          <cell r="D29">
            <v>557858</v>
          </cell>
          <cell r="E29">
            <v>211751</v>
          </cell>
        </row>
      </sheetData>
      <sheetData sheetId="13">
        <row r="34">
          <cell r="D34">
            <v>1840</v>
          </cell>
          <cell r="E34">
            <v>1673</v>
          </cell>
        </row>
      </sheetData>
      <sheetData sheetId="14"/>
      <sheetData sheetId="15">
        <row r="20">
          <cell r="D20">
            <v>13805689</v>
          </cell>
          <cell r="E20">
            <v>13164549</v>
          </cell>
        </row>
      </sheetData>
      <sheetData sheetId="16"/>
      <sheetData sheetId="17">
        <row r="16">
          <cell r="D16">
            <v>93369373</v>
          </cell>
          <cell r="E16">
            <v>81014744</v>
          </cell>
        </row>
      </sheetData>
      <sheetData sheetId="18">
        <row r="10">
          <cell r="D10">
            <v>55991940</v>
          </cell>
          <cell r="E10">
            <v>52174228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L-10 RESERVES &amp; SURPLUS "/>
    </sheetNames>
    <sheetDataSet>
      <sheetData sheetId="0">
        <row r="14">
          <cell r="D14">
            <v>37856049</v>
          </cell>
          <cell r="E14">
            <v>36905530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7">
    <tabColor rgb="FFFFFF00"/>
  </sheetPr>
  <dimension ref="A1:K51"/>
  <sheetViews>
    <sheetView showGridLines="0" showZeros="0" tabSelected="1" workbookViewId="0">
      <selection activeCell="G8" sqref="G8:G10"/>
    </sheetView>
  </sheetViews>
  <sheetFormatPr defaultColWidth="0" defaultRowHeight="15" customHeight="1" zeroHeight="1"/>
  <cols>
    <col min="1" max="1" width="4.85546875" customWidth="1"/>
    <col min="2" max="2" width="9.140625" customWidth="1"/>
    <col min="3" max="3" width="56.7109375" customWidth="1"/>
    <col min="4" max="6" width="22.85546875" customWidth="1"/>
    <col min="7" max="7" width="21.7109375" customWidth="1"/>
    <col min="8" max="8" width="4.5703125" customWidth="1"/>
    <col min="9" max="9" width="4.28515625" customWidth="1"/>
    <col min="10" max="10" width="16.7109375" bestFit="1" customWidth="1"/>
    <col min="11" max="11" width="0" hidden="1" customWidth="1"/>
    <col min="12" max="16384" width="9.140625" hidden="1"/>
  </cols>
  <sheetData>
    <row r="1" spans="1:10" ht="25.5">
      <c r="A1" s="1"/>
      <c r="B1" s="2" t="s">
        <v>0</v>
      </c>
      <c r="C1" s="2"/>
      <c r="D1" s="2"/>
      <c r="E1" s="2"/>
      <c r="F1" s="2"/>
      <c r="G1" s="2"/>
    </row>
    <row r="2" spans="1:10" ht="21">
      <c r="A2" s="1"/>
      <c r="B2" s="3" t="s">
        <v>1</v>
      </c>
      <c r="C2" s="3"/>
      <c r="D2" s="3"/>
      <c r="E2" s="3"/>
      <c r="F2" s="3"/>
      <c r="G2" s="3"/>
    </row>
    <row r="3" spans="1:10" ht="21">
      <c r="A3" s="1"/>
      <c r="B3" s="3" t="s">
        <v>2</v>
      </c>
      <c r="C3" s="3"/>
      <c r="D3" s="3"/>
      <c r="E3" s="3"/>
      <c r="F3" s="3"/>
      <c r="G3" s="3"/>
    </row>
    <row r="4" spans="1:10" ht="22.5">
      <c r="A4" s="1"/>
      <c r="B4" s="1"/>
      <c r="C4" s="1"/>
      <c r="D4" s="1"/>
      <c r="E4" s="1"/>
      <c r="F4" s="1"/>
      <c r="G4" s="1"/>
      <c r="J4" s="4" t="s">
        <v>3</v>
      </c>
    </row>
    <row r="5" spans="1:10" ht="21">
      <c r="A5" s="1"/>
      <c r="B5" s="3" t="s">
        <v>4</v>
      </c>
      <c r="C5" s="3"/>
      <c r="D5" s="3"/>
      <c r="E5" s="3"/>
      <c r="F5" s="3"/>
      <c r="G5" s="3"/>
    </row>
    <row r="6" spans="1:10" ht="21">
      <c r="A6" s="1"/>
      <c r="B6" s="3" t="s">
        <v>5</v>
      </c>
      <c r="C6" s="3"/>
      <c r="D6" s="3"/>
      <c r="E6" s="3"/>
      <c r="F6" s="3"/>
      <c r="G6" s="3"/>
    </row>
    <row r="7" spans="1:10" ht="21.75" thickBot="1">
      <c r="A7" s="1"/>
      <c r="B7" s="5"/>
      <c r="C7" s="5"/>
      <c r="D7" s="5"/>
      <c r="E7" s="5"/>
      <c r="F7" s="5"/>
      <c r="G7" s="6" t="s">
        <v>6</v>
      </c>
    </row>
    <row r="8" spans="1:10" ht="15" customHeight="1">
      <c r="B8" s="7" t="s">
        <v>7</v>
      </c>
      <c r="C8" s="8" t="s">
        <v>8</v>
      </c>
      <c r="D8" s="9" t="s">
        <v>9</v>
      </c>
      <c r="E8" s="9" t="s">
        <v>10</v>
      </c>
      <c r="F8" s="9" t="s">
        <v>11</v>
      </c>
      <c r="G8" s="9" t="s">
        <v>12</v>
      </c>
    </row>
    <row r="9" spans="1:10" ht="15" customHeight="1">
      <c r="B9" s="10"/>
      <c r="C9" s="11"/>
      <c r="D9" s="12" t="s">
        <v>9</v>
      </c>
      <c r="E9" s="12" t="s">
        <v>10</v>
      </c>
      <c r="F9" s="12" t="s">
        <v>11</v>
      </c>
      <c r="G9" s="12" t="s">
        <v>12</v>
      </c>
    </row>
    <row r="10" spans="1:10" ht="69" customHeight="1">
      <c r="B10" s="10"/>
      <c r="C10" s="13"/>
      <c r="D10" s="14" t="s">
        <v>9</v>
      </c>
      <c r="E10" s="14" t="s">
        <v>10</v>
      </c>
      <c r="F10" s="14" t="s">
        <v>11</v>
      </c>
      <c r="G10" s="14" t="s">
        <v>12</v>
      </c>
    </row>
    <row r="11" spans="1:10" ht="21">
      <c r="B11" s="15">
        <v>1</v>
      </c>
      <c r="C11" s="16" t="s">
        <v>13</v>
      </c>
      <c r="D11" s="17">
        <f>('[1]NL-4 PREM SCH'!O10-'[1]NL-4 PREM SCH'!Q10)/'[1]NL-4 PREM SCH'!Q10</f>
        <v>3.4253330785030525E-2</v>
      </c>
      <c r="E11" s="18">
        <f>('[1]NL-4 PREM SCH'!P10-'[1]NL-4 PREM SCH'!R10)/'[1]NL-4 PREM SCH'!R10</f>
        <v>6.5263405010853259E-2</v>
      </c>
      <c r="F11" s="18">
        <f>('[1]NL-4 PREM SCH'!$O$10-'[1]NL-4 PREM SCH'!$Q$10)/'[1]NL-4 PREM SCH'!$Q$10</f>
        <v>3.4253330785030525E-2</v>
      </c>
      <c r="G11" s="18">
        <v>9.9567291653666359E-2</v>
      </c>
    </row>
    <row r="12" spans="1:10" ht="21">
      <c r="B12" s="15">
        <v>2</v>
      </c>
      <c r="C12" s="16" t="s">
        <v>14</v>
      </c>
      <c r="D12" s="19">
        <f>'[1]NL-4 PREM SCH'!O10/('[1]NL-8 SH CAP SCH'!D24+'[2]NL-10 RESERVES &amp; SURPLUS '!D14)</f>
        <v>0.81948952401098052</v>
      </c>
      <c r="E12" s="19">
        <f>'[1]NL-4 PREM SCH'!P10/('[2]NL-10 RESERVES &amp; SURPLUS '!D14+'[1]NL-8 SH CAP SCH'!D24)</f>
        <v>3.0932061035727543</v>
      </c>
      <c r="F12" s="19">
        <f>'[1]NL-4 PREM SCH'!O10/('[2]NL-10 RESERVES &amp; SURPLUS '!D14+'[1]NL-8 SH CAP SCH'!D24)</f>
        <v>0.81948952401098052</v>
      </c>
      <c r="G12" s="20">
        <v>2.9765139017974422</v>
      </c>
    </row>
    <row r="13" spans="1:10" ht="21">
      <c r="B13" s="15">
        <v>3</v>
      </c>
      <c r="C13" s="16" t="s">
        <v>15</v>
      </c>
      <c r="D13" s="17">
        <f t="shared" ref="D13:D23" si="0">E13</f>
        <v>2.5075998145916968E-2</v>
      </c>
      <c r="E13" s="18">
        <f>('[2]NL-10 RESERVES &amp; SURPLUS '!D14-'[2]NL-10 RESERVES &amp; SURPLUS '!E14)/('[2]NL-10 RESERVES &amp; SURPLUS '!E14+'[1]NL-8 SH CAP SCH'!E24)</f>
        <v>2.5075998145916968E-2</v>
      </c>
      <c r="F13" s="18">
        <f>G13</f>
        <v>0.22399779699622449</v>
      </c>
      <c r="G13" s="18">
        <v>0.22399779699622449</v>
      </c>
    </row>
    <row r="14" spans="1:10" ht="21">
      <c r="B14" s="15">
        <v>4</v>
      </c>
      <c r="C14" s="16" t="s">
        <v>16</v>
      </c>
      <c r="D14" s="17">
        <f>('[1]NL-4 PREM SCH'!O10+'[1]NL-4 PREM SCH'!O11-'[1]NL-4 PREM SCH'!O14)/('[1]NL-4 PREM SCH'!O10+'[1]NL-4 PREM SCH'!O11)</f>
        <v>0.89667700003419326</v>
      </c>
      <c r="E14" s="18">
        <f>('[1]NL-4 PREM SCH'!P10+'[1]NL-4 PREM SCH'!P11-'[1]NL-4 PREM SCH'!P14)/('[1]NL-4 PREM SCH'!P10+'[1]NL-4 PREM SCH'!P11)</f>
        <v>0.90066448593669968</v>
      </c>
      <c r="F14" s="18">
        <f>('[1]NL-4 PREM SCH'!Q10+'[1]NL-4 PREM SCH'!Q11-'[1]NL-4 PREM SCH'!Q14)/('[1]NL-4 PREM SCH'!Q10+'[1]NL-4 PREM SCH'!Q11)</f>
        <v>0.85547142997231995</v>
      </c>
      <c r="G14" s="18">
        <v>0.88698544746977115</v>
      </c>
    </row>
    <row r="15" spans="1:10" ht="21">
      <c r="B15" s="15">
        <v>5</v>
      </c>
      <c r="C15" s="16" t="s">
        <v>17</v>
      </c>
      <c r="D15" s="17">
        <f>'[1]NL-6 COMM SCH'!O14/('[1]NL-4 PREM SCH'!O10+'[1]NL-4 PREM SCH'!O11-'[1]NL-4 PREM SCH'!O14)</f>
        <v>5.4645227688534755E-2</v>
      </c>
      <c r="E15" s="18">
        <f>'[1]NL-6 COMM SCH'!P14/('[1]NL-4 PREM SCH'!P10+'[1]NL-4 PREM SCH'!P11-'[1]NL-4 PREM SCH'!P14)</f>
        <v>5.5477424825636751E-2</v>
      </c>
      <c r="F15" s="18">
        <f>'[1]NL-6 COMM SCH'!Q14/('[1]NL-4 PREM SCH'!Q10+'[1]NL-4 PREM SCH'!Q11-'[1]NL-4 PREM SCH'!Q14)</f>
        <v>5.0936365511090542E-2</v>
      </c>
      <c r="G15" s="18">
        <v>5.4356693780890197E-2</v>
      </c>
    </row>
    <row r="16" spans="1:10" ht="21">
      <c r="B16" s="15">
        <v>6</v>
      </c>
      <c r="C16" s="16" t="s">
        <v>18</v>
      </c>
      <c r="D16" s="17">
        <f>('[1]NL-7 OP. EXP SCH '!D31+'[1]NL-6 COMM SCH'!O11)/('[1]NL-4 PREM SCH'!O10)</f>
        <v>0.48641295703033188</v>
      </c>
      <c r="E16" s="18">
        <f>('[1]NL-1 REV ACC'!R17+'[1]NL-6 COMM SCH'!P11)/'[1]NL-4 PREM SCH'!P10</f>
        <v>0.34780229905434223</v>
      </c>
      <c r="F16" s="18">
        <f>('[1]NL-7 OP. EXP SCH '!F31+'[1]NL-6 COMM SCH'!Q11)/('[1]NL-4 PREM SCH'!Q10)</f>
        <v>0.34568512462456813</v>
      </c>
      <c r="G16" s="18">
        <v>0.33365738001402989</v>
      </c>
    </row>
    <row r="17" spans="1:11" ht="21">
      <c r="B17" s="15">
        <v>7</v>
      </c>
      <c r="C17" s="16" t="s">
        <v>19</v>
      </c>
      <c r="D17" s="17">
        <f>('[1]NL-7 OP. EXP SCH '!D31+'[1]NL-6 COMM SCH'!O11)/('[1]NL-4 PREM SCH'!O10+'[1]NL-4 PREM SCH'!O11-'[1]NL-4 PREM SCH'!O14)</f>
        <v>0.51733974587770515</v>
      </c>
      <c r="E17" s="18">
        <f>('[1]NL-1 REV ACC'!R17+'[1]NL-6 COMM SCH'!P11)/('[1]NL-4 PREM SCH'!P10+'[1]NL-4 PREM SCH'!P11-'[1]NL-4 PREM SCH'!P14)</f>
        <v>0.37413142247337283</v>
      </c>
      <c r="F17" s="18">
        <f>('[1]NL-7 OP. EXP SCH '!F31+'[1]NL-6 COMM SCH'!Q11)/('[1]NL-4 PREM SCH'!Q10+'[1]NL-4 PREM SCH'!Q11-'[1]NL-4 PREM SCH'!Q14)</f>
        <v>0.37723570235866999</v>
      </c>
      <c r="G17" s="18">
        <v>0.36243617373218429</v>
      </c>
    </row>
    <row r="18" spans="1:11" ht="21">
      <c r="B18" s="15">
        <v>8</v>
      </c>
      <c r="C18" s="16" t="s">
        <v>20</v>
      </c>
      <c r="D18" s="17">
        <f>'[1]NL-5 CLAIMS SCH'!O17/'[1]NL-4 PREM SCH'!O17</f>
        <v>1.1894793469333214</v>
      </c>
      <c r="E18" s="18">
        <f>'[1]NL-5 CLAIMS SCH'!P17/'[1]NL-4 PREM SCH'!P17</f>
        <v>0.95283421721600503</v>
      </c>
      <c r="F18" s="18">
        <f>'[1]NL-5 CLAIMS SCH'!Q17/'[1]NL-4 PREM SCH'!Q17</f>
        <v>0.55233188391338039</v>
      </c>
      <c r="G18" s="18">
        <v>0.77541497855342978</v>
      </c>
    </row>
    <row r="19" spans="1:11" ht="21">
      <c r="B19" s="15">
        <v>9</v>
      </c>
      <c r="C19" s="16" t="s">
        <v>21</v>
      </c>
      <c r="D19" s="17">
        <f>D18+D17+D15</f>
        <v>1.7614643204995613</v>
      </c>
      <c r="E19" s="18">
        <f>E18+E17+E15</f>
        <v>1.3824430645150145</v>
      </c>
      <c r="F19" s="18">
        <f>F18+F17+F15</f>
        <v>0.98050395178314087</v>
      </c>
      <c r="G19" s="18">
        <v>1.1303842783749467</v>
      </c>
    </row>
    <row r="20" spans="1:11" ht="21">
      <c r="B20" s="15">
        <v>10</v>
      </c>
      <c r="C20" s="16" t="s">
        <v>22</v>
      </c>
      <c r="D20" s="19">
        <f>('[1]NL-17 CURRENT LIABILITIES '!D16+'[1]NL-18 PROVISIONS '!D10)/('[1]NL-4 PREM SCH'!O10+'[1]NL-4 PREM SCH'!O11-'[1]NL-4 PREM SCH'!O14)</f>
        <v>4.9889228595337833</v>
      </c>
      <c r="E20" s="19">
        <f>('[1]NL-17 CURRENT LIABILITIES '!D16+'[1]NL-18 PROVISIONS '!D10)/('[1]NL-4 PREM SCH'!P10+'[1]NL-4 PREM SCH'!P11-'[1]NL-4 PREM SCH'!P14)</f>
        <v>1.3367874597456471</v>
      </c>
      <c r="F20" s="19">
        <f>('[1]NL-17 CURRENT LIABILITIES '!E16+'[1]NL-18 PROVISIONS '!E10)/('[1]NL-4 PREM SCH'!Q10+'[1]NL-4 PREM SCH'!Q11-'[1]NL-4 PREM SCH'!Q14)</f>
        <v>4.7209048554698656</v>
      </c>
      <c r="G20" s="20">
        <v>1.2822968631709271</v>
      </c>
    </row>
    <row r="21" spans="1:11" ht="21">
      <c r="B21" s="15">
        <v>11</v>
      </c>
      <c r="C21" s="16" t="s">
        <v>23</v>
      </c>
      <c r="D21" s="19">
        <f>('[1]NL-4 PREM SCH'!O17-'[1]NL-5 CLAIMS SCH'!O17-'[1]NL-6 COMM SCH'!O14-'[1]NL-7 OP. EXP SCH '!D31)/'[1]NL-4 PREM SCH'!O17</f>
        <v>-0.71463538840496177</v>
      </c>
      <c r="E21" s="20">
        <f>('[1]NL-1 REV ACC'!R10-'[1]NL-1 REV ACC'!R15-'[1]NL-1 REV ACC'!R16-'[1]NL-1 REV ACC'!R17)/'[1]NL-1 REV ACC'!R10</f>
        <v>-0.33582966494436289</v>
      </c>
      <c r="F21" s="20">
        <f>('[1]NL-4 PREM SCH'!Q17-'[1]NL-5 CLAIMS SCH'!Q17-'[1]NL-6 COMM SCH'!Q14-'[1]NL-7 OP. EXP SCH '!F31)/'[1]NL-4 PREM SCH'!Q17</f>
        <v>7.2701820589022748E-2</v>
      </c>
      <c r="G21" s="20">
        <v>-0.14790632024029204</v>
      </c>
    </row>
    <row r="22" spans="1:11" ht="21">
      <c r="B22" s="15">
        <v>12</v>
      </c>
      <c r="C22" s="16" t="s">
        <v>24</v>
      </c>
      <c r="D22" s="17">
        <f>('[1]NL-4 PREM SCH'!O17-'[1]NL-5 CLAIMS SCH'!O17-'[1]NL-6 COMM SCH'!O14-'[1]NL-7 OP. EXP SCH '!D31+'[1]NL-1 REV ACC'!Q11+'[1]NL-1 REV ACC'!Q13+'[1]NL-2- P&amp;L '!D15+'[1]NL-2- P&amp;L '!D16-'[1]NL-2- P&amp;L '!D17)/'[1]NL-4 PREM SCH'!O17</f>
        <v>-6.4049416825043823E-2</v>
      </c>
      <c r="E22" s="17">
        <f>('[1]NL-4 PREM SCH'!P17-'[1]NL-5 CLAIMS SCH'!P17-'[1]NL-6 COMM SCH'!P14-'[1]NL-7 OP. EXP SCH '!E31+'[1]NL-1 REV ACC'!R11+'[1]NL-1 REV ACC'!R13+'[1]NL-2- P&amp;L '!E15+'[1]NL-2- P&amp;L '!E16-'[1]NL-2- P&amp;L '!E17)/'[1]NL-4 PREM SCH'!P17</f>
        <v>1.3461872817715902E-2</v>
      </c>
      <c r="F22" s="18">
        <f>('[1]NL-4 PREM SCH'!Q17-'[1]NL-5 CLAIMS SCH'!Q17-'[1]NL-6 COMM SCH'!Q14-'[1]NL-7 OP. EXP SCH '!F31+'[1]NL-1 REV ACC'!S11+'[1]NL-1 REV ACC'!S13+'[1]NL-2- P&amp;L '!F15+'[1]NL-2- P&amp;L '!F16-'[1]NL-2- P&amp;L '!F17)/'[1]NL-4 PREM SCH'!Q17</f>
        <v>0.32647464012332345</v>
      </c>
      <c r="G22" s="18">
        <v>6.4168633800895492E-2</v>
      </c>
    </row>
    <row r="23" spans="1:11" ht="21">
      <c r="B23" s="15">
        <v>13</v>
      </c>
      <c r="C23" s="16" t="s">
        <v>25</v>
      </c>
      <c r="D23" s="19">
        <f t="shared" si="0"/>
        <v>0.20398012301887036</v>
      </c>
      <c r="E23" s="19">
        <f>('[1]NL-12 INVESTMENT '!D23+'[1]NL-12 INVESTMENT '!D25+'[1]NL-12 INVESTMENT '!D26+'[1]NL-12 INVESTMENT '!D28+'[1]NL-12 INVESTMENT '!D29+'[1]NL-13 LOANS '!D34+'[1]NL-15 CASH &amp; BANK '!D20)/('[1]NL-17 CURRENT LIABILITIES '!D16+'[1]NL-18 PROVISIONS '!D10)</f>
        <v>0.20398012301887036</v>
      </c>
      <c r="F23" s="19">
        <f>(SUM('[1]NL-12 INVESTMENT '!E23:E29)+'[1]NL-13 LOANS '!E34+'[1]NL-15 CASH &amp; BANK '!E20)/('[1]NL-17 CURRENT LIABILITIES '!E16+'[1]NL-18 PROVISIONS '!E10)</f>
        <v>0.17276615814708743</v>
      </c>
      <c r="G23" s="20">
        <v>0.17276615814708743</v>
      </c>
    </row>
    <row r="24" spans="1:11" ht="21">
      <c r="B24" s="15">
        <v>14</v>
      </c>
      <c r="C24" s="16" t="s">
        <v>26</v>
      </c>
      <c r="D24" s="17">
        <f>'[1]NL-2- P&amp;L '!D47/'[1]NL-4 PREM SCH'!O17</f>
        <v>-4.964024485386706E-2</v>
      </c>
      <c r="E24" s="18">
        <f>'[1]NL-2- P&amp;L '!E47/('[1]NL-4 PREM SCH'!P10+'[1]NL-4 PREM SCH'!P11-'[1]NL-4 PREM SCH'!P14)</f>
        <v>1.3356033924989139E-2</v>
      </c>
      <c r="F24" s="18">
        <f>'[1]NL-2- P&amp;L '!F47/'[1]NL-4 PREM SCH'!Q17</f>
        <v>0.13260769150924762</v>
      </c>
      <c r="G24" s="18">
        <v>9.3398645516669876E-2</v>
      </c>
    </row>
    <row r="25" spans="1:11" ht="21">
      <c r="B25" s="15">
        <v>15</v>
      </c>
      <c r="C25" s="16" t="s">
        <v>27</v>
      </c>
      <c r="D25" s="17">
        <f>'[1]NL-2- P&amp;L '!D47/('[1]NL-8 SH CAP SCH'!D24+'[2]NL-10 RESERVES &amp; SURPLUS '!D14)</f>
        <v>-3.728518768885309E-2</v>
      </c>
      <c r="E25" s="18">
        <f>'[1]NL-2- P&amp;L '!E47/('[1]NL-8 SH CAP SCH'!D24+'[2]NL-10 RESERVES &amp; SURPLUS '!D14)</f>
        <v>3.8405607155430156E-2</v>
      </c>
      <c r="F25" s="17">
        <f>'[1]NL-2- P&amp;L '!F47/('[1]NL-8 SH CAP SCH'!E24+'[2]NL-10 RESERVES &amp; SURPLUS '!E14)</f>
        <v>9.5482664402792947E-2</v>
      </c>
      <c r="G25" s="18">
        <v>0.25592793452564838</v>
      </c>
    </row>
    <row r="26" spans="1:11" ht="21">
      <c r="B26" s="15">
        <v>16</v>
      </c>
      <c r="C26" s="16" t="s">
        <v>28</v>
      </c>
      <c r="D26" s="21"/>
      <c r="E26" s="20">
        <v>1.26</v>
      </c>
      <c r="F26" s="21"/>
      <c r="G26" s="20">
        <v>1.52</v>
      </c>
    </row>
    <row r="27" spans="1:11" ht="21">
      <c r="B27" s="15">
        <v>17</v>
      </c>
      <c r="C27" s="22" t="s">
        <v>29</v>
      </c>
      <c r="D27" s="23"/>
      <c r="E27" s="23"/>
      <c r="F27" s="23">
        <f t="shared" ref="F27" si="1">G27</f>
        <v>0</v>
      </c>
      <c r="G27" s="23"/>
    </row>
    <row r="28" spans="1:11" ht="21">
      <c r="B28" s="15"/>
      <c r="C28" s="24" t="s">
        <v>30</v>
      </c>
      <c r="D28" s="21"/>
      <c r="E28" s="18">
        <v>1.89E-2</v>
      </c>
      <c r="F28" s="21"/>
      <c r="G28" s="18">
        <v>1.2800000000000001E-2</v>
      </c>
    </row>
    <row r="29" spans="1:11" ht="21.75" thickBot="1">
      <c r="B29" s="25"/>
      <c r="C29" s="26" t="s">
        <v>31</v>
      </c>
      <c r="D29" s="27"/>
      <c r="E29" s="18">
        <v>6.8999999999999999E-3</v>
      </c>
      <c r="F29" s="27"/>
      <c r="G29" s="18">
        <v>1.5E-3</v>
      </c>
    </row>
    <row r="30" spans="1:11"/>
    <row r="31" spans="1:11" ht="21">
      <c r="B31" s="28" t="s">
        <v>32</v>
      </c>
      <c r="C31" s="29"/>
      <c r="D31" s="29"/>
      <c r="E31" s="29"/>
      <c r="F31" s="29"/>
      <c r="G31" s="30"/>
    </row>
    <row r="32" spans="1:11" ht="21">
      <c r="A32" s="1"/>
      <c r="B32" s="31">
        <v>1</v>
      </c>
      <c r="C32" s="32" t="s">
        <v>33</v>
      </c>
      <c r="D32" s="33">
        <v>100000000</v>
      </c>
      <c r="E32" s="34"/>
      <c r="F32" s="33">
        <v>100000000</v>
      </c>
      <c r="G32" s="34"/>
      <c r="H32" s="1"/>
      <c r="I32" s="1"/>
      <c r="J32" s="1"/>
      <c r="K32" s="1"/>
    </row>
    <row r="33" spans="1:11" ht="21">
      <c r="A33" s="1"/>
      <c r="B33" s="31">
        <v>2</v>
      </c>
      <c r="C33" s="32" t="s">
        <v>34</v>
      </c>
      <c r="D33" s="35">
        <v>1</v>
      </c>
      <c r="E33" s="36"/>
      <c r="F33" s="35">
        <v>1</v>
      </c>
      <c r="G33" s="36"/>
      <c r="H33" s="1"/>
      <c r="I33" s="1"/>
      <c r="J33" s="1"/>
      <c r="K33" s="1"/>
    </row>
    <row r="34" spans="1:11" ht="21">
      <c r="A34" s="1"/>
      <c r="B34" s="31"/>
      <c r="C34" s="32" t="s">
        <v>35</v>
      </c>
      <c r="D34" s="35">
        <v>0</v>
      </c>
      <c r="E34" s="36"/>
      <c r="F34" s="35">
        <v>0</v>
      </c>
      <c r="G34" s="36"/>
      <c r="H34" s="1"/>
      <c r="I34" s="1"/>
      <c r="J34" s="1"/>
      <c r="K34" s="1"/>
    </row>
    <row r="35" spans="1:11" ht="42">
      <c r="A35" s="1"/>
      <c r="B35" s="31">
        <v>3</v>
      </c>
      <c r="C35" s="37" t="s">
        <v>36</v>
      </c>
      <c r="D35" s="35">
        <v>1</v>
      </c>
      <c r="E35" s="36"/>
      <c r="F35" s="35">
        <v>1</v>
      </c>
      <c r="G35" s="36"/>
      <c r="H35" s="1"/>
      <c r="I35" s="1"/>
      <c r="J35" s="1"/>
      <c r="K35" s="1"/>
    </row>
    <row r="36" spans="1:11" ht="42">
      <c r="A36" s="1"/>
      <c r="B36" s="31">
        <v>4</v>
      </c>
      <c r="C36" s="37" t="s">
        <v>37</v>
      </c>
      <c r="D36" s="38">
        <f>('[1]NL-2- P&amp;L '!D47/$D$32)*1000</f>
        <v>-14.487550798122724</v>
      </c>
      <c r="E36" s="38">
        <f>('[1]NL-2- P&amp;L '!E47/$D$32)*1000</f>
        <v>14.922901535061449</v>
      </c>
      <c r="F36" s="38">
        <f>('[1]NL-2- P&amp;L '!F47/$D$32)*1000</f>
        <v>36.193210000000001</v>
      </c>
      <c r="G36" s="38">
        <f>('[1]NL-2- P&amp;L '!G47/$D$32)*1000</f>
        <v>97.010840000000002</v>
      </c>
      <c r="H36" s="1"/>
      <c r="I36" s="1"/>
      <c r="J36" s="1"/>
      <c r="K36" s="1"/>
    </row>
    <row r="37" spans="1:11" ht="42">
      <c r="A37" s="1"/>
      <c r="B37" s="31">
        <v>5</v>
      </c>
      <c r="C37" s="37" t="s">
        <v>38</v>
      </c>
      <c r="D37" s="38">
        <f>D36</f>
        <v>-14.487550798122724</v>
      </c>
      <c r="E37" s="38">
        <f t="shared" ref="E37:G37" si="2">E36</f>
        <v>14.922901535061449</v>
      </c>
      <c r="F37" s="38">
        <f t="shared" si="2"/>
        <v>36.193210000000001</v>
      </c>
      <c r="G37" s="38">
        <f t="shared" si="2"/>
        <v>97.010840000000002</v>
      </c>
      <c r="H37" s="1"/>
      <c r="I37" s="1"/>
      <c r="J37" s="1"/>
      <c r="K37" s="1"/>
    </row>
    <row r="38" spans="1:11" ht="21">
      <c r="A38" s="1"/>
      <c r="B38" s="31">
        <v>6</v>
      </c>
      <c r="C38" s="32" t="s">
        <v>39</v>
      </c>
      <c r="D38" s="39">
        <f>(('[1]NL-8 SH CAP SCH'!D17+'[2]NL-10 RESERVES &amp; SURPLUS '!D14)/'NL-30 ANALYTICAL RATIOS '!D32:E32)*1000</f>
        <v>388.56048999999996</v>
      </c>
      <c r="E38" s="40"/>
      <c r="F38" s="39">
        <f>(('[1]NL-8 SH CAP SCH'!E17+'[2]NL-10 RESERVES &amp; SURPLUS '!E14)/'NL-30 ANALYTICAL RATIOS '!F32:G32)*1000</f>
        <v>379.05529999999999</v>
      </c>
      <c r="G38" s="40"/>
      <c r="H38" s="1"/>
      <c r="I38" s="1"/>
      <c r="J38" s="1"/>
      <c r="K38" s="1"/>
    </row>
    <row r="39" spans="1:11" ht="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1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1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mergeCells count="22">
    <mergeCell ref="D34:E34"/>
    <mergeCell ref="F34:G34"/>
    <mergeCell ref="D35:E35"/>
    <mergeCell ref="F35:G35"/>
    <mergeCell ref="D38:E38"/>
    <mergeCell ref="F38:G38"/>
    <mergeCell ref="G8:G10"/>
    <mergeCell ref="B31:G31"/>
    <mergeCell ref="D32:E32"/>
    <mergeCell ref="F32:G32"/>
    <mergeCell ref="D33:E33"/>
    <mergeCell ref="F33:G33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hyperlinks>
    <hyperlink ref="J4" location="INDEX!A1" display="GO TO INDEX"/>
  </hyperlinks>
  <pageMargins left="0.7" right="0.7" top="0.75" bottom="0.75" header="0.3" footer="0.3"/>
  <pageSetup paperSize="9" orientation="portrait" horizontalDpi="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2016-07-04T11:11:07Z</dcterms:created>
  <dcterms:modified xsi:type="dcterms:W3CDTF">2016-07-04T11:11:41Z</dcterms:modified>
</cp:coreProperties>
</file>