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5 CLAIMS SCH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BM16" i="1"/>
  <c r="AD16"/>
  <c r="BN16" s="1"/>
  <c r="AC16"/>
  <c r="AB16"/>
  <c r="BL16" s="1"/>
  <c r="AA16"/>
  <c r="BK16" s="1"/>
  <c r="R16"/>
  <c r="Q16"/>
  <c r="BQ16" s="1"/>
  <c r="P16"/>
  <c r="BP16" s="1"/>
  <c r="O16"/>
  <c r="BO16" s="1"/>
  <c r="AD15"/>
  <c r="BN15" s="1"/>
  <c r="AC15"/>
  <c r="BM15" s="1"/>
  <c r="AB15"/>
  <c r="BL15" s="1"/>
  <c r="AA15"/>
  <c r="BK15" s="1"/>
  <c r="R15"/>
  <c r="Q15"/>
  <c r="BQ15" s="1"/>
  <c r="P15"/>
  <c r="BP15" s="1"/>
  <c r="O15"/>
  <c r="BJ14"/>
  <c r="BJ17" s="1"/>
  <c r="BI14"/>
  <c r="BI17" s="1"/>
  <c r="BH14"/>
  <c r="BH17" s="1"/>
  <c r="BG14"/>
  <c r="BG17" s="1"/>
  <c r="BF14"/>
  <c r="BF17" s="1"/>
  <c r="BE14"/>
  <c r="BE17" s="1"/>
  <c r="BD14"/>
  <c r="BD17" s="1"/>
  <c r="BC14"/>
  <c r="BC17" s="1"/>
  <c r="BB14"/>
  <c r="BB17" s="1"/>
  <c r="BA14"/>
  <c r="BA17" s="1"/>
  <c r="AZ14"/>
  <c r="AZ17" s="1"/>
  <c r="AY14"/>
  <c r="AY17" s="1"/>
  <c r="AX14"/>
  <c r="AX17" s="1"/>
  <c r="AW14"/>
  <c r="AW17" s="1"/>
  <c r="AV14"/>
  <c r="AV17" s="1"/>
  <c r="AU14"/>
  <c r="AU17" s="1"/>
  <c r="AT14"/>
  <c r="AT17" s="1"/>
  <c r="AS14"/>
  <c r="AS17" s="1"/>
  <c r="AR14"/>
  <c r="AR17" s="1"/>
  <c r="AQ14"/>
  <c r="AQ17" s="1"/>
  <c r="AP14"/>
  <c r="AP17" s="1"/>
  <c r="AO14"/>
  <c r="AO17" s="1"/>
  <c r="AN14"/>
  <c r="AN17" s="1"/>
  <c r="AM14"/>
  <c r="AM17" s="1"/>
  <c r="AL14"/>
  <c r="AL17" s="1"/>
  <c r="AK14"/>
  <c r="AK17" s="1"/>
  <c r="AJ14"/>
  <c r="AJ17" s="1"/>
  <c r="AI14"/>
  <c r="AI17" s="1"/>
  <c r="AH14"/>
  <c r="AH17" s="1"/>
  <c r="AG14"/>
  <c r="AG17" s="1"/>
  <c r="AF14"/>
  <c r="AF17" s="1"/>
  <c r="AE14"/>
  <c r="AE17" s="1"/>
  <c r="Z14"/>
  <c r="Z17" s="1"/>
  <c r="Y14"/>
  <c r="Y17" s="1"/>
  <c r="X14"/>
  <c r="X17" s="1"/>
  <c r="W14"/>
  <c r="W17" s="1"/>
  <c r="V14"/>
  <c r="V17" s="1"/>
  <c r="U14"/>
  <c r="U17" s="1"/>
  <c r="T14"/>
  <c r="T17" s="1"/>
  <c r="S14"/>
  <c r="S17" s="1"/>
  <c r="N14"/>
  <c r="N17" s="1"/>
  <c r="M14"/>
  <c r="M17" s="1"/>
  <c r="L14"/>
  <c r="L17" s="1"/>
  <c r="K14"/>
  <c r="K17" s="1"/>
  <c r="J14"/>
  <c r="J17" s="1"/>
  <c r="I14"/>
  <c r="I17" s="1"/>
  <c r="H14"/>
  <c r="H17" s="1"/>
  <c r="G14"/>
  <c r="G17" s="1"/>
  <c r="F14"/>
  <c r="F17" s="1"/>
  <c r="E14"/>
  <c r="E17" s="1"/>
  <c r="D14"/>
  <c r="D17" s="1"/>
  <c r="C14"/>
  <c r="C17" s="1"/>
  <c r="AD13"/>
  <c r="BN13" s="1"/>
  <c r="AC13"/>
  <c r="BM13" s="1"/>
  <c r="AB13"/>
  <c r="BL13" s="1"/>
  <c r="AA13"/>
  <c r="BK13" s="1"/>
  <c r="R13"/>
  <c r="Q13"/>
  <c r="BQ13" s="1"/>
  <c r="P13"/>
  <c r="BP13" s="1"/>
  <c r="O13"/>
  <c r="AD12"/>
  <c r="BN12" s="1"/>
  <c r="AC12"/>
  <c r="BM12" s="1"/>
  <c r="AB12"/>
  <c r="BL12" s="1"/>
  <c r="AA12"/>
  <c r="BK12" s="1"/>
  <c r="R12"/>
  <c r="Q12"/>
  <c r="BQ12" s="1"/>
  <c r="P12"/>
  <c r="BP12" s="1"/>
  <c r="O12"/>
  <c r="AD11"/>
  <c r="BN11" s="1"/>
  <c r="BN14" s="1"/>
  <c r="BN17" s="1"/>
  <c r="AC11"/>
  <c r="AC14" s="1"/>
  <c r="AC17" s="1"/>
  <c r="AB11"/>
  <c r="AB14" s="1"/>
  <c r="AB17" s="1"/>
  <c r="AA11"/>
  <c r="AA14" s="1"/>
  <c r="AA17" s="1"/>
  <c r="R11"/>
  <c r="R14" s="1"/>
  <c r="R17" s="1"/>
  <c r="Q11"/>
  <c r="Q14" s="1"/>
  <c r="Q17" s="1"/>
  <c r="P11"/>
  <c r="P14" s="1"/>
  <c r="P17" s="1"/>
  <c r="O11"/>
  <c r="O14" s="1"/>
  <c r="O17" s="1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B6"/>
  <c r="B2"/>
  <c r="BO12" l="1"/>
  <c r="BR12"/>
  <c r="BR13"/>
  <c r="BR15"/>
  <c r="BR16"/>
  <c r="BO13"/>
  <c r="BO15"/>
  <c r="BR11"/>
  <c r="AD14"/>
  <c r="AD17" s="1"/>
  <c r="BL11"/>
  <c r="BL14" s="1"/>
  <c r="BL17" s="1"/>
  <c r="BM11"/>
  <c r="BM14" s="1"/>
  <c r="BM17" s="1"/>
  <c r="BK11"/>
  <c r="BK14" s="1"/>
  <c r="BK17" s="1"/>
  <c r="BQ11" l="1"/>
  <c r="BQ14" s="1"/>
  <c r="BQ17" s="1"/>
  <c r="BO11"/>
  <c r="BO14" s="1"/>
  <c r="BO17" s="1"/>
  <c r="BP11"/>
  <c r="BP14" s="1"/>
  <c r="BP17" s="1"/>
  <c r="BR14"/>
  <c r="BR17" s="1"/>
</calcChain>
</file>

<file path=xl/sharedStrings.xml><?xml version="1.0" encoding="utf-8"?>
<sst xmlns="http://schemas.openxmlformats.org/spreadsheetml/2006/main" count="34" uniqueCount="31">
  <si>
    <t>NATIONAL INSURANCE COMPANY LIMITED</t>
  </si>
  <si>
    <t>CIN: U10200WB1906GOI001713</t>
  </si>
  <si>
    <t>FORM NL-5 CLAIMS SCHEDULE</t>
  </si>
  <si>
    <t>(IN Rs. '000)</t>
  </si>
  <si>
    <t>PARTICULARS</t>
  </si>
  <si>
    <t>FIRE BUSINESS</t>
  </si>
  <si>
    <t>MARINE CARGO</t>
  </si>
  <si>
    <t>MARINE HULL</t>
  </si>
  <si>
    <t>MARINE TOTAL</t>
  </si>
  <si>
    <t>MOTOR OD</t>
  </si>
  <si>
    <t>MOTOR TP</t>
  </si>
  <si>
    <t>TOTAL MOTOR</t>
  </si>
  <si>
    <t>HEALTH</t>
  </si>
  <si>
    <t>PUBLIC LIABILITY</t>
  </si>
  <si>
    <t>PERSONAL ACCIDENT</t>
  </si>
  <si>
    <t>AVIATION</t>
  </si>
  <si>
    <t>ENGINEERING</t>
  </si>
  <si>
    <t>EMPLOYERS LIABILITY</t>
  </si>
  <si>
    <t>RNTB</t>
  </si>
  <si>
    <t>MISC OTHERS</t>
  </si>
  <si>
    <t>MISC TOTAL</t>
  </si>
  <si>
    <t>TOTAL BUSINESS</t>
  </si>
  <si>
    <t>CLAIMS PAID</t>
  </si>
  <si>
    <t>Direct claims</t>
  </si>
  <si>
    <t xml:space="preserve">Add - Re-insurance accepted </t>
  </si>
  <si>
    <t xml:space="preserve">Less - Re-insurance Ceded </t>
  </si>
  <si>
    <t>NET CLAIMS PAID</t>
  </si>
  <si>
    <t>Add - Claims Outstanding at the end of the Year - Net*</t>
  </si>
  <si>
    <t>Less - Claims outstanding at the begining of the year - Net*</t>
  </si>
  <si>
    <t>NET CLAIMS INCURRED</t>
  </si>
  <si>
    <t>* Includes reinsurance accepted / ceded to Claims Outstanding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</si>
</sst>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i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0" borderId="0" xfId="1" applyFont="1" applyAlignment="1" applyProtection="1">
      <alignment horizontal="right"/>
    </xf>
    <xf numFmtId="0" fontId="6" fillId="0" borderId="0" xfId="0" applyFont="1" applyAlignment="1">
      <alignment horizontal="right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wrapText="1"/>
    </xf>
    <xf numFmtId="0" fontId="6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2" fillId="0" borderId="0" xfId="0" applyFont="1" applyFill="1"/>
    <xf numFmtId="0" fontId="2" fillId="0" borderId="6" xfId="0" applyFont="1" applyFill="1" applyBorder="1"/>
    <xf numFmtId="1" fontId="2" fillId="0" borderId="7" xfId="0" applyNumberFormat="1" applyFont="1" applyFill="1" applyBorder="1"/>
    <xf numFmtId="1" fontId="2" fillId="0" borderId="8" xfId="0" applyNumberFormat="1" applyFont="1" applyFill="1" applyBorder="1"/>
    <xf numFmtId="1" fontId="2" fillId="0" borderId="9" xfId="0" applyNumberFormat="1" applyFont="1" applyFill="1" applyBorder="1"/>
    <xf numFmtId="1" fontId="2" fillId="0" borderId="10" xfId="0" applyNumberFormat="1" applyFont="1" applyFill="1" applyBorder="1"/>
    <xf numFmtId="1" fontId="6" fillId="0" borderId="7" xfId="0" applyNumberFormat="1" applyFont="1" applyFill="1" applyBorder="1"/>
    <xf numFmtId="1" fontId="6" fillId="0" borderId="8" xfId="0" applyNumberFormat="1" applyFont="1" applyFill="1" applyBorder="1"/>
    <xf numFmtId="1" fontId="6" fillId="0" borderId="9" xfId="0" applyNumberFormat="1" applyFont="1" applyFill="1" applyBorder="1"/>
    <xf numFmtId="1" fontId="6" fillId="0" borderId="10" xfId="0" applyNumberFormat="1" applyFont="1" applyFill="1" applyBorder="1"/>
    <xf numFmtId="0" fontId="6" fillId="0" borderId="0" xfId="0" applyFont="1" applyFill="1"/>
    <xf numFmtId="0" fontId="6" fillId="0" borderId="11" xfId="0" applyFont="1" applyFill="1" applyBorder="1"/>
    <xf numFmtId="1" fontId="6" fillId="0" borderId="12" xfId="0" applyNumberFormat="1" applyFont="1" applyFill="1" applyBorder="1"/>
    <xf numFmtId="1" fontId="6" fillId="0" borderId="13" xfId="0" applyNumberFormat="1" applyFont="1" applyFill="1" applyBorder="1"/>
    <xf numFmtId="1" fontId="6" fillId="0" borderId="14" xfId="0" applyNumberFormat="1" applyFont="1" applyFill="1" applyBorder="1"/>
    <xf numFmtId="1" fontId="6" fillId="0" borderId="15" xfId="0" applyNumberFormat="1" applyFont="1" applyFill="1" applyBorder="1"/>
    <xf numFmtId="1" fontId="2" fillId="0" borderId="0" xfId="0" applyNumberFormat="1" applyFont="1"/>
    <xf numFmtId="0" fontId="7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UBLIC%20DISCLOSURE%20-%203r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31st December 2017</v>
          </cell>
          <cell r="E1" t="str">
            <v>31.12.2016</v>
          </cell>
          <cell r="K1" t="str">
            <v>31.12.2017</v>
          </cell>
        </row>
        <row r="4">
          <cell r="A4" t="str">
            <v>Registration No. 58 and Date of Renewal of Registration with IRDA - 18/01/2018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6">
    <tabColor rgb="FF92D050"/>
  </sheetPr>
  <dimension ref="A1:CU19"/>
  <sheetViews>
    <sheetView showGridLines="0" showZeros="0" tabSelected="1" workbookViewId="0">
      <pane xSplit="2" ySplit="3" topLeftCell="AY4" activePane="bottomRight" state="frozen"/>
      <selection activeCell="C47" sqref="C47"/>
      <selection pane="topRight" activeCell="C47" sqref="C47"/>
      <selection pane="bottomLeft" activeCell="C47" sqref="C47"/>
      <selection pane="bottomRight" activeCell="B5" sqref="B5:BR5"/>
    </sheetView>
  </sheetViews>
  <sheetFormatPr defaultColWidth="0" defaultRowHeight="21" customHeight="1" zeroHeight="1"/>
  <cols>
    <col min="1" max="1" width="5.140625" style="2" customWidth="1"/>
    <col min="2" max="2" width="57" style="2" customWidth="1"/>
    <col min="3" max="70" width="17.7109375" style="2" customWidth="1"/>
    <col min="71" max="71" width="3" style="2" customWidth="1"/>
    <col min="72" max="72" width="2.85546875" style="2" customWidth="1"/>
    <col min="73" max="73" width="16.7109375" style="2" bestFit="1" customWidth="1"/>
    <col min="74" max="99" width="0" style="2" hidden="1" customWidth="1"/>
    <col min="100" max="16384" width="9.140625" style="2" hidden="1"/>
  </cols>
  <sheetData>
    <row r="1" spans="2:73" ht="25.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</row>
    <row r="2" spans="2:73">
      <c r="B2" s="3" t="str">
        <f>[1]INDEX!$A$4</f>
        <v>Registration No. 58 and Date of Renewal of Registration with IRDA - 18/01/2018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</row>
    <row r="3" spans="2:73">
      <c r="B3" s="3" t="s">
        <v>1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</row>
    <row r="4" spans="2:73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</row>
    <row r="5" spans="2:73" ht="22.5">
      <c r="B5" s="3" t="s">
        <v>2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U5" s="5"/>
    </row>
    <row r="6" spans="2:73">
      <c r="B6" s="3" t="str">
        <f>"Claims Incurred (Net) for the period ended " &amp; [1]INDEX!D1</f>
        <v>Claims Incurred (Net) for the period ended 31st December 2017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</row>
    <row r="7" spans="2:73" ht="21.75" thickBot="1">
      <c r="F7" s="6" t="s">
        <v>3</v>
      </c>
      <c r="G7" s="6"/>
      <c r="H7" s="6"/>
      <c r="I7" s="6"/>
      <c r="J7" s="6"/>
      <c r="K7" s="6"/>
      <c r="L7" s="6"/>
      <c r="M7" s="6"/>
      <c r="N7" s="6"/>
      <c r="R7" s="6" t="s">
        <v>3</v>
      </c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N7" s="6" t="s">
        <v>3</v>
      </c>
      <c r="BR7" s="6" t="s">
        <v>3</v>
      </c>
    </row>
    <row r="8" spans="2:73">
      <c r="B8" s="7" t="s">
        <v>4</v>
      </c>
      <c r="C8" s="8" t="s">
        <v>5</v>
      </c>
      <c r="D8" s="9"/>
      <c r="E8" s="9"/>
      <c r="F8" s="10"/>
      <c r="G8" s="8" t="s">
        <v>6</v>
      </c>
      <c r="H8" s="9"/>
      <c r="I8" s="9"/>
      <c r="J8" s="9"/>
      <c r="K8" s="9" t="s">
        <v>7</v>
      </c>
      <c r="L8" s="9"/>
      <c r="M8" s="9"/>
      <c r="N8" s="9"/>
      <c r="O8" s="11" t="s">
        <v>8</v>
      </c>
      <c r="P8" s="9"/>
      <c r="Q8" s="9"/>
      <c r="R8" s="10"/>
      <c r="S8" s="8" t="s">
        <v>9</v>
      </c>
      <c r="T8" s="9"/>
      <c r="U8" s="9"/>
      <c r="V8" s="10"/>
      <c r="W8" s="8" t="s">
        <v>10</v>
      </c>
      <c r="X8" s="9"/>
      <c r="Y8" s="9"/>
      <c r="Z8" s="10"/>
      <c r="AA8" s="8" t="s">
        <v>11</v>
      </c>
      <c r="AB8" s="9"/>
      <c r="AC8" s="9"/>
      <c r="AD8" s="10"/>
      <c r="AE8" s="8" t="s">
        <v>12</v>
      </c>
      <c r="AF8" s="9"/>
      <c r="AG8" s="9"/>
      <c r="AH8" s="10"/>
      <c r="AI8" s="8" t="s">
        <v>13</v>
      </c>
      <c r="AJ8" s="9"/>
      <c r="AK8" s="9"/>
      <c r="AL8" s="10"/>
      <c r="AM8" s="8" t="s">
        <v>14</v>
      </c>
      <c r="AN8" s="9"/>
      <c r="AO8" s="9"/>
      <c r="AP8" s="10"/>
      <c r="AQ8" s="8" t="s">
        <v>15</v>
      </c>
      <c r="AR8" s="9"/>
      <c r="AS8" s="9"/>
      <c r="AT8" s="10"/>
      <c r="AU8" s="8" t="s">
        <v>16</v>
      </c>
      <c r="AV8" s="9"/>
      <c r="AW8" s="9"/>
      <c r="AX8" s="10"/>
      <c r="AY8" s="8" t="s">
        <v>17</v>
      </c>
      <c r="AZ8" s="9"/>
      <c r="BA8" s="9"/>
      <c r="BB8" s="10"/>
      <c r="BC8" s="8" t="s">
        <v>18</v>
      </c>
      <c r="BD8" s="9"/>
      <c r="BE8" s="9"/>
      <c r="BF8" s="10"/>
      <c r="BG8" s="8" t="s">
        <v>19</v>
      </c>
      <c r="BH8" s="9"/>
      <c r="BI8" s="9"/>
      <c r="BJ8" s="10"/>
      <c r="BK8" s="8" t="s">
        <v>20</v>
      </c>
      <c r="BL8" s="9"/>
      <c r="BM8" s="9"/>
      <c r="BN8" s="10"/>
      <c r="BO8" s="8" t="s">
        <v>21</v>
      </c>
      <c r="BP8" s="9"/>
      <c r="BQ8" s="9"/>
      <c r="BR8" s="10"/>
    </row>
    <row r="9" spans="2:73" ht="63">
      <c r="B9" s="12"/>
      <c r="C9" s="13" t="str">
        <f>"For the Quarter ended " &amp;[1]INDEX!$K$1</f>
        <v>For the Quarter ended 31.12.2017</v>
      </c>
      <c r="D9" s="14" t="str">
        <f>"Upto the Quarter ended " &amp;[1]INDEX!$K$1</f>
        <v>Upto the Quarter ended 31.12.2017</v>
      </c>
      <c r="E9" s="14" t="str">
        <f>"For the Quarter ended " &amp;[1]INDEX!$E$1</f>
        <v>For the Quarter ended 31.12.2016</v>
      </c>
      <c r="F9" s="15" t="str">
        <f>"Upto the Quarter ended " &amp;[1]INDEX!$E$1</f>
        <v>Upto the Quarter ended 31.12.2016</v>
      </c>
      <c r="G9" s="13" t="str">
        <f>"For the Quarter ended " &amp;[1]INDEX!$K$1</f>
        <v>For the Quarter ended 31.12.2017</v>
      </c>
      <c r="H9" s="14" t="str">
        <f>"Upto the Quarter ended " &amp;[1]INDEX!$K$1</f>
        <v>Upto the Quarter ended 31.12.2017</v>
      </c>
      <c r="I9" s="14" t="str">
        <f>"For the Quarter ended " &amp;[1]INDEX!$E$1</f>
        <v>For the Quarter ended 31.12.2016</v>
      </c>
      <c r="J9" s="14" t="str">
        <f>"Upto the Quarter ended " &amp;[1]INDEX!$E$1</f>
        <v>Upto the Quarter ended 31.12.2016</v>
      </c>
      <c r="K9" s="14" t="str">
        <f>"For the Quarter ended " &amp;[1]INDEX!$K$1</f>
        <v>For the Quarter ended 31.12.2017</v>
      </c>
      <c r="L9" s="14" t="str">
        <f>"Upto the Quarter ended " &amp;[1]INDEX!$K$1</f>
        <v>Upto the Quarter ended 31.12.2017</v>
      </c>
      <c r="M9" s="14" t="str">
        <f>"For the Quarter ended " &amp;[1]INDEX!$E$1</f>
        <v>For the Quarter ended 31.12.2016</v>
      </c>
      <c r="N9" s="14" t="str">
        <f>"Upto the Quarter ended " &amp;[1]INDEX!$E$1</f>
        <v>Upto the Quarter ended 31.12.2016</v>
      </c>
      <c r="O9" s="16" t="str">
        <f>"For the Quarter ended " &amp;[1]INDEX!$K$1</f>
        <v>For the Quarter ended 31.12.2017</v>
      </c>
      <c r="P9" s="14" t="str">
        <f>"Upto the Quarter ended " &amp;[1]INDEX!$K$1</f>
        <v>Upto the Quarter ended 31.12.2017</v>
      </c>
      <c r="Q9" s="14" t="str">
        <f>"For the Quarter ended " &amp;[1]INDEX!$E$1</f>
        <v>For the Quarter ended 31.12.2016</v>
      </c>
      <c r="R9" s="15" t="str">
        <f>"Upto the Quarter ended " &amp;[1]INDEX!$E$1</f>
        <v>Upto the Quarter ended 31.12.2016</v>
      </c>
      <c r="S9" s="13" t="str">
        <f>"For the Quarter ended " &amp;[1]INDEX!$K$1</f>
        <v>For the Quarter ended 31.12.2017</v>
      </c>
      <c r="T9" s="14" t="str">
        <f>"Upto the Quarter ended " &amp;[1]INDEX!$K$1</f>
        <v>Upto the Quarter ended 31.12.2017</v>
      </c>
      <c r="U9" s="14" t="str">
        <f>"For the Quarter ended " &amp;[1]INDEX!$E$1</f>
        <v>For the Quarter ended 31.12.2016</v>
      </c>
      <c r="V9" s="15" t="str">
        <f>"Upto the Quarter ended " &amp;[1]INDEX!$E$1</f>
        <v>Upto the Quarter ended 31.12.2016</v>
      </c>
      <c r="W9" s="13" t="str">
        <f>"For the Quarter ended " &amp;[1]INDEX!$K$1</f>
        <v>For the Quarter ended 31.12.2017</v>
      </c>
      <c r="X9" s="14" t="str">
        <f>"Upto the Quarter ended " &amp;[1]INDEX!$K$1</f>
        <v>Upto the Quarter ended 31.12.2017</v>
      </c>
      <c r="Y9" s="14" t="str">
        <f>"For the Quarter ended " &amp;[1]INDEX!$E$1</f>
        <v>For the Quarter ended 31.12.2016</v>
      </c>
      <c r="Z9" s="15" t="str">
        <f>"Upto the Quarter ended " &amp;[1]INDEX!$E$1</f>
        <v>Upto the Quarter ended 31.12.2016</v>
      </c>
      <c r="AA9" s="13" t="str">
        <f>"For the Quarter ended " &amp;[1]INDEX!$K$1</f>
        <v>For the Quarter ended 31.12.2017</v>
      </c>
      <c r="AB9" s="14" t="str">
        <f>"Upto the Quarter ended " &amp;[1]INDEX!$K$1</f>
        <v>Upto the Quarter ended 31.12.2017</v>
      </c>
      <c r="AC9" s="14" t="str">
        <f>"For the Quarter ended " &amp;[1]INDEX!$E$1</f>
        <v>For the Quarter ended 31.12.2016</v>
      </c>
      <c r="AD9" s="15" t="str">
        <f>"Upto the Quarter ended " &amp;[1]INDEX!$E$1</f>
        <v>Upto the Quarter ended 31.12.2016</v>
      </c>
      <c r="AE9" s="13" t="str">
        <f>"For the Quarter ended " &amp;[1]INDEX!$K$1</f>
        <v>For the Quarter ended 31.12.2017</v>
      </c>
      <c r="AF9" s="14" t="str">
        <f>"Upto the Quarter ended " &amp;[1]INDEX!$K$1</f>
        <v>Upto the Quarter ended 31.12.2017</v>
      </c>
      <c r="AG9" s="14" t="str">
        <f>"For the Quarter ended " &amp;[1]INDEX!$E$1</f>
        <v>For the Quarter ended 31.12.2016</v>
      </c>
      <c r="AH9" s="15" t="str">
        <f>"Upto the Quarter ended " &amp;[1]INDEX!$E$1</f>
        <v>Upto the Quarter ended 31.12.2016</v>
      </c>
      <c r="AI9" s="13" t="str">
        <f>"For the Quarter ended " &amp;[1]INDEX!$K$1</f>
        <v>For the Quarter ended 31.12.2017</v>
      </c>
      <c r="AJ9" s="14" t="str">
        <f>"Upto the Quarter ended " &amp;[1]INDEX!$K$1</f>
        <v>Upto the Quarter ended 31.12.2017</v>
      </c>
      <c r="AK9" s="14" t="str">
        <f>"For the Quarter ended " &amp;[1]INDEX!$E$1</f>
        <v>For the Quarter ended 31.12.2016</v>
      </c>
      <c r="AL9" s="15" t="str">
        <f>"Upto the Quarter ended " &amp;[1]INDEX!$E$1</f>
        <v>Upto the Quarter ended 31.12.2016</v>
      </c>
      <c r="AM9" s="13" t="str">
        <f>"For the Quarter ended " &amp;[1]INDEX!$K$1</f>
        <v>For the Quarter ended 31.12.2017</v>
      </c>
      <c r="AN9" s="14" t="str">
        <f>"Upto the Quarter ended " &amp;[1]INDEX!$K$1</f>
        <v>Upto the Quarter ended 31.12.2017</v>
      </c>
      <c r="AO9" s="14" t="str">
        <f>"For the Quarter ended " &amp;[1]INDEX!$E$1</f>
        <v>For the Quarter ended 31.12.2016</v>
      </c>
      <c r="AP9" s="15" t="str">
        <f>"Upto the Quarter ended " &amp;[1]INDEX!$E$1</f>
        <v>Upto the Quarter ended 31.12.2016</v>
      </c>
      <c r="AQ9" s="13" t="str">
        <f>"For the Quarter ended " &amp;[1]INDEX!$K$1</f>
        <v>For the Quarter ended 31.12.2017</v>
      </c>
      <c r="AR9" s="14" t="str">
        <f>"Upto the Quarter ended " &amp;[1]INDEX!$K$1</f>
        <v>Upto the Quarter ended 31.12.2017</v>
      </c>
      <c r="AS9" s="14" t="str">
        <f>"For the Quarter ended " &amp;[1]INDEX!$E$1</f>
        <v>For the Quarter ended 31.12.2016</v>
      </c>
      <c r="AT9" s="15" t="str">
        <f>"Upto the Quarter ended " &amp;[1]INDEX!$E$1</f>
        <v>Upto the Quarter ended 31.12.2016</v>
      </c>
      <c r="AU9" s="13" t="str">
        <f>"For the Quarter ended " &amp;[1]INDEX!$K$1</f>
        <v>For the Quarter ended 31.12.2017</v>
      </c>
      <c r="AV9" s="14" t="str">
        <f>"Upto the Quarter ended " &amp;[1]INDEX!$K$1</f>
        <v>Upto the Quarter ended 31.12.2017</v>
      </c>
      <c r="AW9" s="14" t="str">
        <f>"For the Quarter ended " &amp;[1]INDEX!$E$1</f>
        <v>For the Quarter ended 31.12.2016</v>
      </c>
      <c r="AX9" s="15" t="str">
        <f>"Upto the Quarter ended " &amp;[1]INDEX!$E$1</f>
        <v>Upto the Quarter ended 31.12.2016</v>
      </c>
      <c r="AY9" s="13" t="str">
        <f>"For the Quarter ended " &amp;[1]INDEX!$K$1</f>
        <v>For the Quarter ended 31.12.2017</v>
      </c>
      <c r="AZ9" s="14" t="str">
        <f>"Upto the Quarter ended " &amp;[1]INDEX!$K$1</f>
        <v>Upto the Quarter ended 31.12.2017</v>
      </c>
      <c r="BA9" s="14" t="str">
        <f>"For the Quarter ended " &amp;[1]INDEX!$E$1</f>
        <v>For the Quarter ended 31.12.2016</v>
      </c>
      <c r="BB9" s="15" t="str">
        <f>"Upto the Quarter ended " &amp;[1]INDEX!$E$1</f>
        <v>Upto the Quarter ended 31.12.2016</v>
      </c>
      <c r="BC9" s="13" t="str">
        <f>"For the Quarter ended " &amp;[1]INDEX!$K$1</f>
        <v>For the Quarter ended 31.12.2017</v>
      </c>
      <c r="BD9" s="14" t="str">
        <f>"Upto the Quarter ended " &amp;[1]INDEX!$K$1</f>
        <v>Upto the Quarter ended 31.12.2017</v>
      </c>
      <c r="BE9" s="14" t="str">
        <f>"For the Quarter ended " &amp;[1]INDEX!$E$1</f>
        <v>For the Quarter ended 31.12.2016</v>
      </c>
      <c r="BF9" s="15" t="str">
        <f>"Upto the Quarter ended " &amp;[1]INDEX!$E$1</f>
        <v>Upto the Quarter ended 31.12.2016</v>
      </c>
      <c r="BG9" s="13" t="str">
        <f>"For the Quarter ended " &amp;[1]INDEX!$K$1</f>
        <v>For the Quarter ended 31.12.2017</v>
      </c>
      <c r="BH9" s="14" t="str">
        <f>"Upto the Quarter ended " &amp;[1]INDEX!$K$1</f>
        <v>Upto the Quarter ended 31.12.2017</v>
      </c>
      <c r="BI9" s="14" t="str">
        <f>"For the Quarter ended " &amp;[1]INDEX!$E$1</f>
        <v>For the Quarter ended 31.12.2016</v>
      </c>
      <c r="BJ9" s="15" t="str">
        <f>"Upto the Quarter ended " &amp;[1]INDEX!$E$1</f>
        <v>Upto the Quarter ended 31.12.2016</v>
      </c>
      <c r="BK9" s="13" t="str">
        <f>"For the Quarter ended " &amp;[1]INDEX!$K$1</f>
        <v>For the Quarter ended 31.12.2017</v>
      </c>
      <c r="BL9" s="14" t="str">
        <f>"Upto the Quarter ended " &amp;[1]INDEX!$K$1</f>
        <v>Upto the Quarter ended 31.12.2017</v>
      </c>
      <c r="BM9" s="14" t="str">
        <f>"For the Quarter ended " &amp;[1]INDEX!$E$1</f>
        <v>For the Quarter ended 31.12.2016</v>
      </c>
      <c r="BN9" s="15" t="str">
        <f>"Upto the Quarter ended " &amp;[1]INDEX!$E$1</f>
        <v>Upto the Quarter ended 31.12.2016</v>
      </c>
      <c r="BO9" s="13" t="str">
        <f>"For the Quarter ended " &amp;[1]INDEX!$K$1</f>
        <v>For the Quarter ended 31.12.2017</v>
      </c>
      <c r="BP9" s="14" t="str">
        <f>"Upto the Quarter ended " &amp;[1]INDEX!$K$1</f>
        <v>Upto the Quarter ended 31.12.2017</v>
      </c>
      <c r="BQ9" s="14" t="str">
        <f>"For the Quarter ended " &amp;[1]INDEX!$E$1</f>
        <v>For the Quarter ended 31.12.2016</v>
      </c>
      <c r="BR9" s="15" t="str">
        <f>"Upto the Quarter ended " &amp;[1]INDEX!$E$1</f>
        <v>Upto the Quarter ended 31.12.2016</v>
      </c>
    </row>
    <row r="10" spans="2:73" s="22" customFormat="1">
      <c r="B10" s="17" t="s">
        <v>22</v>
      </c>
      <c r="C10" s="18"/>
      <c r="D10" s="19"/>
      <c r="E10" s="19"/>
      <c r="F10" s="20"/>
      <c r="G10" s="18"/>
      <c r="H10" s="19"/>
      <c r="I10" s="19"/>
      <c r="J10" s="19"/>
      <c r="K10" s="19"/>
      <c r="L10" s="19"/>
      <c r="M10" s="19"/>
      <c r="N10" s="19"/>
      <c r="O10" s="21"/>
      <c r="P10" s="19"/>
      <c r="Q10" s="19"/>
      <c r="R10" s="20"/>
      <c r="S10" s="18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21"/>
      <c r="BL10" s="19"/>
      <c r="BM10" s="19"/>
      <c r="BN10" s="20"/>
      <c r="BO10" s="18"/>
      <c r="BP10" s="19"/>
      <c r="BQ10" s="19"/>
      <c r="BR10" s="20"/>
    </row>
    <row r="11" spans="2:73" s="22" customFormat="1">
      <c r="B11" s="23" t="s">
        <v>23</v>
      </c>
      <c r="C11" s="24">
        <v>2069471.8489999999</v>
      </c>
      <c r="D11" s="25">
        <v>5276563.625</v>
      </c>
      <c r="E11" s="25">
        <v>2285961.6370000001</v>
      </c>
      <c r="F11" s="26">
        <v>5318226.1639999999</v>
      </c>
      <c r="G11" s="24">
        <v>163191.26800000004</v>
      </c>
      <c r="H11" s="25">
        <v>462640.07400000002</v>
      </c>
      <c r="I11" s="25">
        <v>278955.90699999995</v>
      </c>
      <c r="J11" s="25">
        <v>793842.04299999995</v>
      </c>
      <c r="K11" s="25">
        <v>227957.951</v>
      </c>
      <c r="L11" s="25">
        <v>382622.08199999999</v>
      </c>
      <c r="M11" s="25">
        <v>36078.972999999998</v>
      </c>
      <c r="N11" s="25">
        <v>281981.71100000001</v>
      </c>
      <c r="O11" s="27">
        <f>G11+K11</f>
        <v>391149.21900000004</v>
      </c>
      <c r="P11" s="25">
        <f>H11+L11</f>
        <v>845262.15599999996</v>
      </c>
      <c r="Q11" s="25">
        <f>I11+M11</f>
        <v>315034.87999999995</v>
      </c>
      <c r="R11" s="26">
        <f>J11+N11</f>
        <v>1075823.754</v>
      </c>
      <c r="S11" s="24">
        <v>4376317.8760000002</v>
      </c>
      <c r="T11" s="25">
        <v>13006916.546</v>
      </c>
      <c r="U11" s="25">
        <v>4555912.8239999991</v>
      </c>
      <c r="V11" s="25">
        <v>14207760.85</v>
      </c>
      <c r="W11" s="25">
        <v>3327186.1939999983</v>
      </c>
      <c r="X11" s="25">
        <v>12539959.528999999</v>
      </c>
      <c r="Y11" s="25">
        <v>4731940.7729999991</v>
      </c>
      <c r="Z11" s="25">
        <v>12629459.825999999</v>
      </c>
      <c r="AA11" s="25">
        <f>S11+W11</f>
        <v>7703504.0699999984</v>
      </c>
      <c r="AB11" s="25">
        <f>T11+X11</f>
        <v>25546876.074999999</v>
      </c>
      <c r="AC11" s="25">
        <f>U11+Y11</f>
        <v>9287853.5969999991</v>
      </c>
      <c r="AD11" s="25">
        <f>V11+Z11</f>
        <v>26837220.675999999</v>
      </c>
      <c r="AE11" s="25">
        <v>9293238.5470000021</v>
      </c>
      <c r="AF11" s="25">
        <v>31851258.964000002</v>
      </c>
      <c r="AG11" s="25">
        <v>14123563.743999999</v>
      </c>
      <c r="AH11" s="25">
        <v>35710736.329999998</v>
      </c>
      <c r="AI11" s="25">
        <v>74960.328999999998</v>
      </c>
      <c r="AJ11" s="25">
        <v>86661.451000000001</v>
      </c>
      <c r="AK11" s="25">
        <v>12321.746999999999</v>
      </c>
      <c r="AL11" s="25">
        <v>24184.1</v>
      </c>
      <c r="AM11" s="25">
        <v>494512.79300000006</v>
      </c>
      <c r="AN11" s="25">
        <v>2154963.8020000001</v>
      </c>
      <c r="AO11" s="25">
        <v>495404.79999999993</v>
      </c>
      <c r="AP11" s="25">
        <v>1469004.1669999999</v>
      </c>
      <c r="AQ11" s="25">
        <v>41108.550000000003</v>
      </c>
      <c r="AR11" s="25">
        <v>64688.752</v>
      </c>
      <c r="AS11" s="25">
        <v>380862.06800000003</v>
      </c>
      <c r="AT11" s="25">
        <v>840169.31</v>
      </c>
      <c r="AU11" s="25">
        <v>130132.38800000004</v>
      </c>
      <c r="AV11" s="25">
        <v>624444.18200000003</v>
      </c>
      <c r="AW11" s="25">
        <v>351801.16399999987</v>
      </c>
      <c r="AX11" s="25">
        <v>1550202.6359999999</v>
      </c>
      <c r="AY11" s="25">
        <v>25621.125</v>
      </c>
      <c r="AZ11" s="25">
        <v>73717.224000000002</v>
      </c>
      <c r="BA11" s="25">
        <v>33323.099000000002</v>
      </c>
      <c r="BB11" s="25">
        <v>88969.732000000004</v>
      </c>
      <c r="BC11" s="25">
        <v>366529.55800000008</v>
      </c>
      <c r="BD11" s="25">
        <v>572961.80500000005</v>
      </c>
      <c r="BE11" s="25">
        <v>103761.019</v>
      </c>
      <c r="BF11" s="25">
        <v>346247.16899999999</v>
      </c>
      <c r="BG11" s="25">
        <v>959442.41000000015</v>
      </c>
      <c r="BH11" s="25">
        <v>2331804.219</v>
      </c>
      <c r="BI11" s="25">
        <v>561626.83799999999</v>
      </c>
      <c r="BJ11" s="25">
        <v>2563467.9920000001</v>
      </c>
      <c r="BK11" s="27">
        <f>AA11+AE11+AI11+AM11+AQ11+AU11+AY11+BC11+BG11</f>
        <v>19089049.77</v>
      </c>
      <c r="BL11" s="25">
        <f>AB11+AF11+AJ11+AN11+AR11+AV11+AZ11+BD11+BH11</f>
        <v>63307376.473999992</v>
      </c>
      <c r="BM11" s="25">
        <f>AC11+AG11+AK11+AO11+AS11+AW11+BA11+BE11+BI11</f>
        <v>25350518.076000001</v>
      </c>
      <c r="BN11" s="25">
        <f>AD11+AH11+AL11+AP11+AT11+AX11+BB11+BF11+BJ11</f>
        <v>69430202.112000003</v>
      </c>
      <c r="BO11" s="24">
        <f>+C11+O11+BK11</f>
        <v>21549670.838</v>
      </c>
      <c r="BP11" s="25">
        <f>D11+P11+BL11</f>
        <v>69429202.254999995</v>
      </c>
      <c r="BQ11" s="25">
        <f>+E11+Q11+BM11</f>
        <v>27951514.593000002</v>
      </c>
      <c r="BR11" s="25">
        <f>F11+R11+BN11</f>
        <v>75824252.030000001</v>
      </c>
    </row>
    <row r="12" spans="2:73" s="22" customFormat="1">
      <c r="B12" s="23" t="s">
        <v>24</v>
      </c>
      <c r="C12" s="24">
        <v>64621.712000000058</v>
      </c>
      <c r="D12" s="25">
        <v>550391.70700000005</v>
      </c>
      <c r="E12" s="25">
        <v>268685.592</v>
      </c>
      <c r="F12" s="26">
        <v>608358.299</v>
      </c>
      <c r="G12" s="24">
        <v>8.3380000000006476</v>
      </c>
      <c r="H12" s="25">
        <v>4534.3140000000003</v>
      </c>
      <c r="I12" s="25">
        <v>5173.4789999999994</v>
      </c>
      <c r="J12" s="25">
        <v>17025.927</v>
      </c>
      <c r="K12" s="25">
        <v>0</v>
      </c>
      <c r="L12" s="25">
        <v>32586.633000000002</v>
      </c>
      <c r="M12" s="25">
        <v>3966.5130000000026</v>
      </c>
      <c r="N12" s="25">
        <v>36213.745000000003</v>
      </c>
      <c r="O12" s="27">
        <f t="shared" ref="O12:R16" si="0">G12+K12</f>
        <v>8.3380000000006476</v>
      </c>
      <c r="P12" s="25">
        <f t="shared" si="0"/>
        <v>37120.947</v>
      </c>
      <c r="Q12" s="25">
        <f t="shared" si="0"/>
        <v>9139.992000000002</v>
      </c>
      <c r="R12" s="26">
        <f t="shared" si="0"/>
        <v>53239.672000000006</v>
      </c>
      <c r="S12" s="24">
        <v>0</v>
      </c>
      <c r="T12" s="25">
        <v>0</v>
      </c>
      <c r="U12" s="25">
        <v>704.37400000000025</v>
      </c>
      <c r="V12" s="25">
        <v>3124.7060000000001</v>
      </c>
      <c r="W12" s="25">
        <v>0</v>
      </c>
      <c r="X12" s="25">
        <v>53.505000000000003</v>
      </c>
      <c r="Y12" s="25">
        <v>-126533.64300000001</v>
      </c>
      <c r="Z12" s="25">
        <v>-121358.99400000001</v>
      </c>
      <c r="AA12" s="25">
        <f t="shared" ref="AA12:AD16" si="1">S12+W12</f>
        <v>0</v>
      </c>
      <c r="AB12" s="25">
        <f t="shared" si="1"/>
        <v>53.505000000000003</v>
      </c>
      <c r="AC12" s="25">
        <f t="shared" si="1"/>
        <v>-125829.26900000001</v>
      </c>
      <c r="AD12" s="25">
        <f t="shared" si="1"/>
        <v>-118234.288</v>
      </c>
      <c r="AE12" s="25">
        <v>0</v>
      </c>
      <c r="AF12" s="25">
        <v>0</v>
      </c>
      <c r="AG12" s="25">
        <v>0</v>
      </c>
      <c r="AH12" s="25">
        <v>0</v>
      </c>
      <c r="AI12" s="25">
        <v>0</v>
      </c>
      <c r="AJ12" s="25">
        <v>0</v>
      </c>
      <c r="AK12" s="25">
        <v>0</v>
      </c>
      <c r="AL12" s="25">
        <v>0</v>
      </c>
      <c r="AM12" s="25">
        <v>0</v>
      </c>
      <c r="AN12" s="25">
        <v>0</v>
      </c>
      <c r="AO12" s="25">
        <v>0</v>
      </c>
      <c r="AP12" s="25">
        <v>0</v>
      </c>
      <c r="AQ12" s="25">
        <v>0</v>
      </c>
      <c r="AR12" s="25">
        <v>37535.519999999997</v>
      </c>
      <c r="AS12" s="25">
        <v>8011.8960000000006</v>
      </c>
      <c r="AT12" s="25">
        <v>69058.285000000003</v>
      </c>
      <c r="AU12" s="25">
        <v>7066.3630000000121</v>
      </c>
      <c r="AV12" s="25">
        <v>186865.693</v>
      </c>
      <c r="AW12" s="25">
        <v>47976.70299999998</v>
      </c>
      <c r="AX12" s="25">
        <v>204800.44099999999</v>
      </c>
      <c r="AY12" s="25">
        <v>0</v>
      </c>
      <c r="AZ12" s="25">
        <v>0</v>
      </c>
      <c r="BA12" s="25">
        <v>0</v>
      </c>
      <c r="BB12" s="25">
        <v>0</v>
      </c>
      <c r="BC12" s="25">
        <v>0</v>
      </c>
      <c r="BD12" s="25">
        <v>0</v>
      </c>
      <c r="BE12" s="25">
        <v>0</v>
      </c>
      <c r="BF12" s="25">
        <v>0</v>
      </c>
      <c r="BG12" s="25">
        <v>95833.541000000027</v>
      </c>
      <c r="BH12" s="25">
        <v>512452.837</v>
      </c>
      <c r="BI12" s="25">
        <v>108173.55699999997</v>
      </c>
      <c r="BJ12" s="25">
        <v>549143.39399999997</v>
      </c>
      <c r="BK12" s="27">
        <f t="shared" ref="BK12:BN16" si="2">AA12+AE12+AI12+AM12+AQ12+AU12+AY12+BC12+BG12</f>
        <v>102899.90400000004</v>
      </c>
      <c r="BL12" s="25">
        <f t="shared" si="2"/>
        <v>736907.55499999993</v>
      </c>
      <c r="BM12" s="25">
        <f t="shared" si="2"/>
        <v>38332.88699999993</v>
      </c>
      <c r="BN12" s="25">
        <f t="shared" si="2"/>
        <v>704767.83199999994</v>
      </c>
      <c r="BO12" s="24">
        <f>+C12+O12+BK12</f>
        <v>167529.95400000009</v>
      </c>
      <c r="BP12" s="25">
        <f t="shared" ref="BP12:BR16" si="3">D12+P12+BL12</f>
        <v>1324420.209</v>
      </c>
      <c r="BQ12" s="25">
        <f>+E12+Q12+BM12</f>
        <v>316158.47099999996</v>
      </c>
      <c r="BR12" s="25">
        <f t="shared" si="3"/>
        <v>1366365.8029999998</v>
      </c>
    </row>
    <row r="13" spans="2:73" s="22" customFormat="1">
      <c r="B13" s="23" t="s">
        <v>25</v>
      </c>
      <c r="C13" s="24">
        <v>582289.58600000013</v>
      </c>
      <c r="D13" s="25">
        <v>-293362.04499999998</v>
      </c>
      <c r="E13" s="25">
        <v>638124.73300000001</v>
      </c>
      <c r="F13" s="26">
        <v>621475.196</v>
      </c>
      <c r="G13" s="24">
        <v>20143.019</v>
      </c>
      <c r="H13" s="25">
        <v>47550.873</v>
      </c>
      <c r="I13" s="25">
        <v>34481.733999999997</v>
      </c>
      <c r="J13" s="25">
        <v>54735.964</v>
      </c>
      <c r="K13" s="25">
        <v>184116.58800000002</v>
      </c>
      <c r="L13" s="25">
        <v>152877.68900000001</v>
      </c>
      <c r="M13" s="25">
        <v>55523.750999999997</v>
      </c>
      <c r="N13" s="25">
        <v>56280.142999999996</v>
      </c>
      <c r="O13" s="27">
        <f>G13+K13+1</f>
        <v>204260.60700000002</v>
      </c>
      <c r="P13" s="25">
        <f>H13+L13</f>
        <v>200428.56200000001</v>
      </c>
      <c r="Q13" s="25">
        <f t="shared" si="0"/>
        <v>90005.484999999986</v>
      </c>
      <c r="R13" s="26">
        <f t="shared" si="0"/>
        <v>111016.10699999999</v>
      </c>
      <c r="S13" s="24">
        <v>1210849.014</v>
      </c>
      <c r="T13" s="25">
        <v>3227495.713</v>
      </c>
      <c r="U13" s="25">
        <v>782238.49399999995</v>
      </c>
      <c r="V13" s="25">
        <v>1263791.9609999999</v>
      </c>
      <c r="W13" s="25">
        <v>363292.40299999993</v>
      </c>
      <c r="X13" s="25">
        <v>1144810.4609999999</v>
      </c>
      <c r="Y13" s="25">
        <v>132728.36600000004</v>
      </c>
      <c r="Z13" s="25">
        <v>539682.43000000005</v>
      </c>
      <c r="AA13" s="25">
        <f t="shared" si="1"/>
        <v>1574141.4169999999</v>
      </c>
      <c r="AB13" s="25">
        <f t="shared" si="1"/>
        <v>4372306.1739999996</v>
      </c>
      <c r="AC13" s="25">
        <f t="shared" si="1"/>
        <v>914966.86</v>
      </c>
      <c r="AD13" s="25">
        <f t="shared" si="1"/>
        <v>1803474.3909999998</v>
      </c>
      <c r="AE13" s="25">
        <v>2767697.0879999995</v>
      </c>
      <c r="AF13" s="25">
        <v>7567481.8449999997</v>
      </c>
      <c r="AG13" s="25">
        <v>4700452.1610000003</v>
      </c>
      <c r="AH13" s="25">
        <v>5518072.3890000004</v>
      </c>
      <c r="AI13" s="25">
        <v>3748.0170000000003</v>
      </c>
      <c r="AJ13" s="25">
        <v>4333.0730000000003</v>
      </c>
      <c r="AK13" s="25">
        <v>616.08699999999988</v>
      </c>
      <c r="AL13" s="25">
        <v>1209.2049999999999</v>
      </c>
      <c r="AM13" s="25">
        <v>24704.639999999999</v>
      </c>
      <c r="AN13" s="25">
        <v>107862.27099999999</v>
      </c>
      <c r="AO13" s="25">
        <v>24770.239999999998</v>
      </c>
      <c r="AP13" s="25">
        <v>73450.207999999999</v>
      </c>
      <c r="AQ13" s="25">
        <v>3000.7380000000003</v>
      </c>
      <c r="AR13" s="25">
        <v>9189.6090000000004</v>
      </c>
      <c r="AS13" s="25">
        <v>324848.55500000005</v>
      </c>
      <c r="AT13" s="25">
        <v>714056.10400000005</v>
      </c>
      <c r="AU13" s="25">
        <v>38761.97100000002</v>
      </c>
      <c r="AV13" s="25">
        <v>235419.75200000001</v>
      </c>
      <c r="AW13" s="25">
        <v>125808.24099999998</v>
      </c>
      <c r="AX13" s="25">
        <v>484094.43599999999</v>
      </c>
      <c r="AY13" s="25">
        <v>1281.0549999999998</v>
      </c>
      <c r="AZ13" s="25">
        <v>3675.7469999999998</v>
      </c>
      <c r="BA13" s="25">
        <v>1657.0610000000001</v>
      </c>
      <c r="BB13" s="25">
        <v>4396.2820000000002</v>
      </c>
      <c r="BC13" s="25">
        <v>30395.447</v>
      </c>
      <c r="BD13" s="25">
        <v>30456.09</v>
      </c>
      <c r="BE13" s="25">
        <v>5188.0499999999993</v>
      </c>
      <c r="BF13" s="25">
        <v>17312.358</v>
      </c>
      <c r="BG13" s="25">
        <v>157687.10700000002</v>
      </c>
      <c r="BH13" s="25">
        <v>215064.11900000001</v>
      </c>
      <c r="BI13" s="25">
        <v>182151.01900000003</v>
      </c>
      <c r="BJ13" s="25">
        <v>469262.89500000002</v>
      </c>
      <c r="BK13" s="27">
        <f t="shared" si="2"/>
        <v>4601417.4799999977</v>
      </c>
      <c r="BL13" s="25">
        <f t="shared" si="2"/>
        <v>12545788.68</v>
      </c>
      <c r="BM13" s="25">
        <f t="shared" si="2"/>
        <v>6280458.2740000011</v>
      </c>
      <c r="BN13" s="25">
        <f t="shared" si="2"/>
        <v>9085328.2679999992</v>
      </c>
      <c r="BO13" s="24">
        <f>+C13+O13+BK13</f>
        <v>5387967.6729999976</v>
      </c>
      <c r="BP13" s="25">
        <f t="shared" si="3"/>
        <v>12452855.197000001</v>
      </c>
      <c r="BQ13" s="25">
        <f>+E13+Q13+BM13</f>
        <v>7008588.4920000015</v>
      </c>
      <c r="BR13" s="25">
        <f t="shared" si="3"/>
        <v>9817819.5709999986</v>
      </c>
    </row>
    <row r="14" spans="2:73" s="32" customFormat="1">
      <c r="B14" s="17" t="s">
        <v>26</v>
      </c>
      <c r="C14" s="28">
        <f t="shared" ref="C14:BQ14" si="4">+C11+C12-C13</f>
        <v>1551803.9749999996</v>
      </c>
      <c r="D14" s="29">
        <f t="shared" si="4"/>
        <v>6120317.3770000003</v>
      </c>
      <c r="E14" s="29">
        <f t="shared" si="4"/>
        <v>1916522.4960000003</v>
      </c>
      <c r="F14" s="30">
        <f>(+F11+F12-F13)+1</f>
        <v>5305110.2669999991</v>
      </c>
      <c r="G14" s="28">
        <f t="shared" si="4"/>
        <v>143056.58700000003</v>
      </c>
      <c r="H14" s="29">
        <f t="shared" si="4"/>
        <v>419623.51500000001</v>
      </c>
      <c r="I14" s="29">
        <f t="shared" si="4"/>
        <v>249647.65199999994</v>
      </c>
      <c r="J14" s="29">
        <f>(+J11+J12-J13)</f>
        <v>756132.00599999994</v>
      </c>
      <c r="K14" s="29">
        <f t="shared" ref="K14:M14" si="5">+K11+K12-K13</f>
        <v>43841.362999999983</v>
      </c>
      <c r="L14" s="29">
        <f t="shared" si="5"/>
        <v>262331.02599999995</v>
      </c>
      <c r="M14" s="29">
        <f t="shared" si="5"/>
        <v>-15478.264999999992</v>
      </c>
      <c r="N14" s="29">
        <f>(+N11+N12-N13)</f>
        <v>261915.31300000002</v>
      </c>
      <c r="O14" s="31">
        <f t="shared" ref="O14:Y14" si="6">+O11+O12-O13</f>
        <v>186896.95</v>
      </c>
      <c r="P14" s="29">
        <f t="shared" si="6"/>
        <v>681954.54099999997</v>
      </c>
      <c r="Q14" s="29">
        <f t="shared" si="6"/>
        <v>234169.38699999999</v>
      </c>
      <c r="R14" s="30">
        <f t="shared" si="6"/>
        <v>1018047.319</v>
      </c>
      <c r="S14" s="28">
        <f t="shared" si="6"/>
        <v>3165468.8620000002</v>
      </c>
      <c r="T14" s="29">
        <f t="shared" si="6"/>
        <v>9779420.8330000006</v>
      </c>
      <c r="U14" s="29">
        <f t="shared" si="6"/>
        <v>3774378.703999999</v>
      </c>
      <c r="V14" s="29">
        <f>(+V11+V12-V13)</f>
        <v>12947093.595000001</v>
      </c>
      <c r="W14" s="29">
        <f t="shared" si="6"/>
        <v>2963893.7909999983</v>
      </c>
      <c r="X14" s="29">
        <f t="shared" si="6"/>
        <v>11395202.573000001</v>
      </c>
      <c r="Y14" s="29">
        <f t="shared" si="6"/>
        <v>4472678.7639999986</v>
      </c>
      <c r="Z14" s="29">
        <f>(+Z11+Z12-Z13)</f>
        <v>11968418.401999999</v>
      </c>
      <c r="AA14" s="29">
        <f t="shared" ref="AA14:AK14" si="7">+AA11+AA12-AA13</f>
        <v>6129362.652999999</v>
      </c>
      <c r="AB14" s="29">
        <f t="shared" si="7"/>
        <v>21174623.405999999</v>
      </c>
      <c r="AC14" s="29">
        <f t="shared" si="7"/>
        <v>8247057.4679999994</v>
      </c>
      <c r="AD14" s="29">
        <f t="shared" si="7"/>
        <v>24915511.997000001</v>
      </c>
      <c r="AE14" s="29">
        <f t="shared" si="7"/>
        <v>6525541.4590000026</v>
      </c>
      <c r="AF14" s="29">
        <f t="shared" si="7"/>
        <v>24283777.119000003</v>
      </c>
      <c r="AG14" s="29">
        <f t="shared" si="7"/>
        <v>9423111.5829999987</v>
      </c>
      <c r="AH14" s="29">
        <f>(+AH11+AH12-AH13)</f>
        <v>30192663.941</v>
      </c>
      <c r="AI14" s="29">
        <f t="shared" si="7"/>
        <v>71212.311999999991</v>
      </c>
      <c r="AJ14" s="29">
        <f t="shared" si="7"/>
        <v>82328.377999999997</v>
      </c>
      <c r="AK14" s="29">
        <f t="shared" si="7"/>
        <v>11705.66</v>
      </c>
      <c r="AL14" s="29">
        <f>(+AL11+AL12-AL13)</f>
        <v>22974.894999999997</v>
      </c>
      <c r="AM14" s="29">
        <f t="shared" ref="AM14:AO14" si="8">+AM11+AM12-AM13</f>
        <v>469808.15300000005</v>
      </c>
      <c r="AN14" s="29">
        <f t="shared" si="8"/>
        <v>2047101.5310000002</v>
      </c>
      <c r="AO14" s="29">
        <f t="shared" si="8"/>
        <v>470634.55999999994</v>
      </c>
      <c r="AP14" s="29">
        <f>(+AP11+AP12-AP13)</f>
        <v>1395553.9589999998</v>
      </c>
      <c r="AQ14" s="29">
        <f t="shared" ref="AQ14:AS14" si="9">+AQ11+AQ12-AQ13</f>
        <v>38107.812000000005</v>
      </c>
      <c r="AR14" s="29">
        <f t="shared" si="9"/>
        <v>93034.663</v>
      </c>
      <c r="AS14" s="29">
        <f t="shared" si="9"/>
        <v>64025.408999999985</v>
      </c>
      <c r="AT14" s="29">
        <f>(+AT11+AT12-AT13)</f>
        <v>195171.49100000004</v>
      </c>
      <c r="AU14" s="29">
        <f t="shared" ref="AU14:AW14" si="10">+AU11+AU12-AU13</f>
        <v>98436.780000000028</v>
      </c>
      <c r="AV14" s="29">
        <f t="shared" si="10"/>
        <v>575890.12300000002</v>
      </c>
      <c r="AW14" s="29">
        <f t="shared" si="10"/>
        <v>273969.62599999987</v>
      </c>
      <c r="AX14" s="29">
        <f>(+AX11+AX12-AX13)</f>
        <v>1270908.6410000001</v>
      </c>
      <c r="AY14" s="29">
        <f t="shared" ref="AY14:BA14" si="11">+AY11+AY12-AY13</f>
        <v>24340.07</v>
      </c>
      <c r="AZ14" s="29">
        <f t="shared" si="11"/>
        <v>70041.476999999999</v>
      </c>
      <c r="BA14" s="29">
        <f t="shared" si="11"/>
        <v>31666.038</v>
      </c>
      <c r="BB14" s="29">
        <f>(+BB11+BB12-BB13)</f>
        <v>84573.45</v>
      </c>
      <c r="BC14" s="29">
        <f t="shared" ref="BC14:BE14" si="12">+BC11+BC12-BC13</f>
        <v>336134.11100000009</v>
      </c>
      <c r="BD14" s="29">
        <f t="shared" si="12"/>
        <v>542505.71500000008</v>
      </c>
      <c r="BE14" s="29">
        <f t="shared" si="12"/>
        <v>98572.968999999997</v>
      </c>
      <c r="BF14" s="29">
        <f>(+BF11+BF12-BF13)</f>
        <v>328934.81099999999</v>
      </c>
      <c r="BG14" s="29">
        <f t="shared" ref="BG14:BI14" si="13">+BG11+BG12-BG13</f>
        <v>897588.84400000004</v>
      </c>
      <c r="BH14" s="29">
        <f t="shared" si="13"/>
        <v>2629192.9369999999</v>
      </c>
      <c r="BI14" s="29">
        <f t="shared" si="13"/>
        <v>487649.37599999999</v>
      </c>
      <c r="BJ14" s="29">
        <f>(+BJ11+BJ12-BJ13)</f>
        <v>2643348.4909999999</v>
      </c>
      <c r="BK14" s="31">
        <f t="shared" ref="BK14:BN14" si="14">+BK11+BK12-BK13</f>
        <v>14590532.194000002</v>
      </c>
      <c r="BL14" s="29">
        <f t="shared" si="14"/>
        <v>51498495.348999992</v>
      </c>
      <c r="BM14" s="29">
        <f t="shared" si="14"/>
        <v>19108392.688999999</v>
      </c>
      <c r="BN14" s="29">
        <f t="shared" si="14"/>
        <v>61049641.676000006</v>
      </c>
      <c r="BO14" s="28">
        <f t="shared" si="4"/>
        <v>16329233.119000003</v>
      </c>
      <c r="BP14" s="29">
        <f t="shared" si="4"/>
        <v>58300767.267000005</v>
      </c>
      <c r="BQ14" s="29">
        <f t="shared" si="4"/>
        <v>21259084.572000001</v>
      </c>
      <c r="BR14" s="29">
        <f t="shared" ref="BR14" si="15">+BR11+BR12-BR13</f>
        <v>67372798.262000009</v>
      </c>
    </row>
    <row r="15" spans="2:73" s="22" customFormat="1">
      <c r="B15" s="23" t="s">
        <v>27</v>
      </c>
      <c r="C15" s="24">
        <v>-1858663.6959999986</v>
      </c>
      <c r="D15" s="25">
        <v>9949449.3690000009</v>
      </c>
      <c r="E15" s="25">
        <v>-46360.35399999842</v>
      </c>
      <c r="F15" s="26">
        <v>10363884.811000001</v>
      </c>
      <c r="G15" s="24">
        <v>222036.00900000008</v>
      </c>
      <c r="H15" s="25">
        <v>1051828.013</v>
      </c>
      <c r="I15" s="25">
        <v>783168.18400000012</v>
      </c>
      <c r="J15" s="25">
        <v>1602865.0090000001</v>
      </c>
      <c r="K15" s="25">
        <v>-17913.458999999915</v>
      </c>
      <c r="L15" s="25">
        <v>923198.08200000005</v>
      </c>
      <c r="M15" s="25">
        <v>77715.628000000026</v>
      </c>
      <c r="N15" s="25">
        <v>710825.66899999999</v>
      </c>
      <c r="O15" s="27">
        <f t="shared" si="0"/>
        <v>204122.55000000016</v>
      </c>
      <c r="P15" s="25">
        <f t="shared" si="0"/>
        <v>1975026.0950000002</v>
      </c>
      <c r="Q15" s="25">
        <f t="shared" si="0"/>
        <v>860883.81200000015</v>
      </c>
      <c r="R15" s="26">
        <f t="shared" si="0"/>
        <v>2313690.6780000003</v>
      </c>
      <c r="S15" s="24">
        <v>853727.08699999936</v>
      </c>
      <c r="T15" s="25">
        <v>7170175.7939999998</v>
      </c>
      <c r="U15" s="25">
        <v>859595.33999999985</v>
      </c>
      <c r="V15" s="25">
        <v>8225151.2419999996</v>
      </c>
      <c r="W15" s="25">
        <v>5291227.3780000061</v>
      </c>
      <c r="X15" s="25">
        <v>79874448.326000005</v>
      </c>
      <c r="Y15" s="25">
        <v>-8016631.9139999971</v>
      </c>
      <c r="Z15" s="25">
        <v>52244022.838</v>
      </c>
      <c r="AA15" s="25">
        <f t="shared" si="1"/>
        <v>6144954.4650000054</v>
      </c>
      <c r="AB15" s="25">
        <f t="shared" si="1"/>
        <v>87044624.120000005</v>
      </c>
      <c r="AC15" s="25">
        <f t="shared" si="1"/>
        <v>-7157036.5739999972</v>
      </c>
      <c r="AD15" s="25">
        <f t="shared" si="1"/>
        <v>60469174.079999998</v>
      </c>
      <c r="AE15" s="25">
        <v>356609.59100000001</v>
      </c>
      <c r="AF15" s="25">
        <v>9915802.8059999999</v>
      </c>
      <c r="AG15" s="25">
        <v>4389496.2530000005</v>
      </c>
      <c r="AH15" s="25">
        <v>9825820.4920000006</v>
      </c>
      <c r="AI15" s="25">
        <v>-24326.722999999998</v>
      </c>
      <c r="AJ15" s="25">
        <v>359263.636</v>
      </c>
      <c r="AK15" s="25">
        <v>60500.695999999996</v>
      </c>
      <c r="AL15" s="25">
        <v>393669.00400000002</v>
      </c>
      <c r="AM15" s="25">
        <v>-271373.77099999995</v>
      </c>
      <c r="AN15" s="25">
        <v>2000734.669</v>
      </c>
      <c r="AO15" s="25">
        <v>519946.53299999982</v>
      </c>
      <c r="AP15" s="25">
        <v>2265394.0589999999</v>
      </c>
      <c r="AQ15" s="25">
        <v>-22226.206999999995</v>
      </c>
      <c r="AR15" s="25">
        <v>120896.82200000001</v>
      </c>
      <c r="AS15" s="25">
        <v>211064.277</v>
      </c>
      <c r="AT15" s="25">
        <v>429683.84899999999</v>
      </c>
      <c r="AU15" s="25">
        <v>-51185.397000000346</v>
      </c>
      <c r="AV15" s="25">
        <v>3232924.0359999998</v>
      </c>
      <c r="AW15" s="25">
        <v>-65022.800999999978</v>
      </c>
      <c r="AX15" s="25">
        <v>2886237.176</v>
      </c>
      <c r="AY15" s="25">
        <v>-8509.4229999999516</v>
      </c>
      <c r="AZ15" s="25">
        <v>509197.321</v>
      </c>
      <c r="BA15" s="25">
        <v>58062.156000000017</v>
      </c>
      <c r="BB15" s="25">
        <v>546091.99</v>
      </c>
      <c r="BC15" s="25">
        <v>2884006.6339999996</v>
      </c>
      <c r="BD15" s="25">
        <v>5507130.7719999999</v>
      </c>
      <c r="BE15" s="25">
        <v>-52464.97100000002</v>
      </c>
      <c r="BF15" s="25">
        <v>872883.09600000002</v>
      </c>
      <c r="BG15" s="25">
        <v>1295793.7080000001</v>
      </c>
      <c r="BH15" s="25">
        <v>3108716.2390000001</v>
      </c>
      <c r="BI15" s="25">
        <v>-656665.99000000022</v>
      </c>
      <c r="BJ15" s="25">
        <v>3074362.048</v>
      </c>
      <c r="BK15" s="27">
        <f t="shared" si="2"/>
        <v>10303742.877000004</v>
      </c>
      <c r="BL15" s="25">
        <f t="shared" si="2"/>
        <v>111799290.421</v>
      </c>
      <c r="BM15" s="25">
        <f t="shared" si="2"/>
        <v>-2692120.4209999973</v>
      </c>
      <c r="BN15" s="25">
        <f t="shared" si="2"/>
        <v>80763315.793999985</v>
      </c>
      <c r="BO15" s="24">
        <f>+C15+O15+BK15</f>
        <v>8649201.7310000062</v>
      </c>
      <c r="BP15" s="25">
        <f t="shared" si="3"/>
        <v>123723765.88500001</v>
      </c>
      <c r="BQ15" s="25">
        <f>+E15+Q15+BM15</f>
        <v>-1877596.9629999956</v>
      </c>
      <c r="BR15" s="25">
        <f t="shared" si="3"/>
        <v>93440891.282999992</v>
      </c>
    </row>
    <row r="16" spans="2:73" s="22" customFormat="1">
      <c r="B16" s="23" t="s">
        <v>28</v>
      </c>
      <c r="C16" s="24">
        <v>0</v>
      </c>
      <c r="D16" s="25">
        <v>11237406.354</v>
      </c>
      <c r="E16" s="25">
        <v>0</v>
      </c>
      <c r="F16" s="26">
        <v>11678242.504000001</v>
      </c>
      <c r="G16" s="24">
        <v>0</v>
      </c>
      <c r="H16" s="25">
        <v>1035130.178</v>
      </c>
      <c r="I16" s="25">
        <v>0</v>
      </c>
      <c r="J16" s="25">
        <v>1097502.4709999999</v>
      </c>
      <c r="K16" s="25">
        <v>0</v>
      </c>
      <c r="L16" s="25">
        <v>1047204.2879999999</v>
      </c>
      <c r="M16" s="25">
        <v>0</v>
      </c>
      <c r="N16" s="25">
        <v>782330.29099999997</v>
      </c>
      <c r="O16" s="27">
        <f t="shared" si="0"/>
        <v>0</v>
      </c>
      <c r="P16" s="25">
        <f t="shared" si="0"/>
        <v>2082334.466</v>
      </c>
      <c r="Q16" s="25">
        <f t="shared" si="0"/>
        <v>0</v>
      </c>
      <c r="R16" s="26">
        <f>J16+N16</f>
        <v>1879832.7619999999</v>
      </c>
      <c r="S16" s="24">
        <v>0</v>
      </c>
      <c r="T16" s="25">
        <v>4789775.568</v>
      </c>
      <c r="U16" s="25">
        <v>0</v>
      </c>
      <c r="V16" s="25">
        <v>6013615.7529999996</v>
      </c>
      <c r="W16" s="25">
        <v>0</v>
      </c>
      <c r="X16" s="25">
        <v>65057881.684</v>
      </c>
      <c r="Y16" s="25">
        <v>9.9999457597732544E-4</v>
      </c>
      <c r="Z16" s="25">
        <v>56462448.990999997</v>
      </c>
      <c r="AA16" s="25">
        <f t="shared" si="1"/>
        <v>0</v>
      </c>
      <c r="AB16" s="25">
        <f t="shared" si="1"/>
        <v>69847657.252000004</v>
      </c>
      <c r="AC16" s="25">
        <f t="shared" si="1"/>
        <v>9.9999457597732544E-4</v>
      </c>
      <c r="AD16" s="25">
        <f t="shared" si="1"/>
        <v>62476064.743999995</v>
      </c>
      <c r="AE16" s="25">
        <v>0</v>
      </c>
      <c r="AF16" s="25">
        <v>10184013.907</v>
      </c>
      <c r="AG16" s="25">
        <v>0</v>
      </c>
      <c r="AH16" s="25">
        <v>6669763.7130000005</v>
      </c>
      <c r="AI16" s="25">
        <v>0</v>
      </c>
      <c r="AJ16" s="25">
        <v>330537.12599999999</v>
      </c>
      <c r="AK16" s="25">
        <v>0</v>
      </c>
      <c r="AL16" s="25">
        <v>431125.935</v>
      </c>
      <c r="AM16" s="25">
        <v>0</v>
      </c>
      <c r="AN16" s="25">
        <v>1853367.8130000001</v>
      </c>
      <c r="AO16" s="25">
        <v>0</v>
      </c>
      <c r="AP16" s="25">
        <v>1434643.128</v>
      </c>
      <c r="AQ16" s="25">
        <v>0</v>
      </c>
      <c r="AR16" s="25">
        <v>137244.72</v>
      </c>
      <c r="AS16" s="25">
        <v>0</v>
      </c>
      <c r="AT16" s="25">
        <v>326117.06599999999</v>
      </c>
      <c r="AU16" s="25">
        <v>0</v>
      </c>
      <c r="AV16" s="25">
        <v>3292006.78</v>
      </c>
      <c r="AW16" s="25">
        <v>0</v>
      </c>
      <c r="AX16" s="25">
        <v>3421079.392</v>
      </c>
      <c r="AY16" s="25">
        <v>0</v>
      </c>
      <c r="AZ16" s="25">
        <v>517789.37300000002</v>
      </c>
      <c r="BA16" s="25">
        <v>0</v>
      </c>
      <c r="BB16" s="25">
        <v>467727.315</v>
      </c>
      <c r="BC16" s="25">
        <v>-13558.764000000199</v>
      </c>
      <c r="BD16" s="25">
        <v>1668916.5079999999</v>
      </c>
      <c r="BE16" s="25">
        <v>0</v>
      </c>
      <c r="BF16" s="25">
        <v>895024.81799999997</v>
      </c>
      <c r="BG16" s="25">
        <v>13558.763999999966</v>
      </c>
      <c r="BH16" s="25">
        <v>3109743.4380000001</v>
      </c>
      <c r="BI16" s="25">
        <v>0</v>
      </c>
      <c r="BJ16" s="25">
        <v>3689751.6159999999</v>
      </c>
      <c r="BK16" s="27">
        <f t="shared" si="2"/>
        <v>-2.3283064365386963E-10</v>
      </c>
      <c r="BL16" s="25">
        <f t="shared" si="2"/>
        <v>90941276.916999996</v>
      </c>
      <c r="BM16" s="25">
        <f t="shared" si="2"/>
        <v>9.9999457597732544E-4</v>
      </c>
      <c r="BN16" s="25">
        <f>AD16+AH16+AL16+AP16+AT16+AX16+BB16+BF16+BJ16</f>
        <v>79811297.727000013</v>
      </c>
      <c r="BO16" s="24">
        <f>+C16+O16+BK16</f>
        <v>-2.3283064365386963E-10</v>
      </c>
      <c r="BP16" s="25">
        <f t="shared" si="3"/>
        <v>104261017.73699999</v>
      </c>
      <c r="BQ16" s="25">
        <f>+E16+Q16+BM16</f>
        <v>9.9999457597732544E-4</v>
      </c>
      <c r="BR16" s="25">
        <f t="shared" si="3"/>
        <v>93369372.993000016</v>
      </c>
    </row>
    <row r="17" spans="2:70" s="32" customFormat="1" ht="21.75" thickBot="1">
      <c r="B17" s="33" t="s">
        <v>29</v>
      </c>
      <c r="C17" s="34">
        <f>+C14+C15-C16</f>
        <v>-306859.72099999897</v>
      </c>
      <c r="D17" s="35">
        <f t="shared" ref="D17:BQ17" si="16">+D14+D15-D16</f>
        <v>4832360.3920000009</v>
      </c>
      <c r="E17" s="35">
        <f>+E14+E15-E16</f>
        <v>1870162.1420000019</v>
      </c>
      <c r="F17" s="36">
        <f>+F14+F15-F16-1</f>
        <v>3990751.5739999991</v>
      </c>
      <c r="G17" s="34">
        <f>+G14+G15-G16</f>
        <v>365092.59600000014</v>
      </c>
      <c r="H17" s="35">
        <f t="shared" ref="H17" si="17">+H14+H15-H16</f>
        <v>436321.35</v>
      </c>
      <c r="I17" s="35">
        <f>+I14+I15-I16</f>
        <v>1032815.8360000001</v>
      </c>
      <c r="J17" s="35">
        <f t="shared" ref="J17" si="18">+J14+J15-J16</f>
        <v>1261494.5440000002</v>
      </c>
      <c r="K17" s="35">
        <f>+K14+K15-K16</f>
        <v>25927.904000000068</v>
      </c>
      <c r="L17" s="35">
        <f t="shared" ref="L17" si="19">+L14+L15-L16</f>
        <v>138324.82000000007</v>
      </c>
      <c r="M17" s="35">
        <f>+M14+M15-M16</f>
        <v>62237.363000000034</v>
      </c>
      <c r="N17" s="35">
        <f t="shared" ref="N17:O17" si="20">+N14+N15-N16</f>
        <v>190410.69100000011</v>
      </c>
      <c r="O17" s="37">
        <f t="shared" si="20"/>
        <v>391019.50000000017</v>
      </c>
      <c r="P17" s="35">
        <f>+P14+P15-P16+1</f>
        <v>574647.16999999993</v>
      </c>
      <c r="Q17" s="35">
        <f t="shared" ref="Q17:R17" si="21">+Q14+Q15-Q16</f>
        <v>1095053.199</v>
      </c>
      <c r="R17" s="36">
        <f t="shared" si="21"/>
        <v>1451905.2350000006</v>
      </c>
      <c r="S17" s="34">
        <f>+S14+S15-S16</f>
        <v>4019195.9489999996</v>
      </c>
      <c r="T17" s="35">
        <f t="shared" ref="T17" si="22">+T14+T15-T16</f>
        <v>12159821.059</v>
      </c>
      <c r="U17" s="35">
        <f>+U14+U15-U16</f>
        <v>4633974.0439999988</v>
      </c>
      <c r="V17" s="35">
        <f t="shared" ref="V17" si="23">+V14+V15-V16</f>
        <v>15158629.084000003</v>
      </c>
      <c r="W17" s="35">
        <f>+W14+W15-W16</f>
        <v>8255121.1690000044</v>
      </c>
      <c r="X17" s="35">
        <f t="shared" ref="X17" si="24">+X14+X15-X16</f>
        <v>26211769.215000004</v>
      </c>
      <c r="Y17" s="35">
        <f>+Y14+Y15-Y16</f>
        <v>-3543953.1509999931</v>
      </c>
      <c r="Z17" s="35">
        <f t="shared" ref="Z17:AD17" si="25">+Z14+Z15-Z16</f>
        <v>7749992.248999998</v>
      </c>
      <c r="AA17" s="35">
        <f t="shared" si="25"/>
        <v>12274317.118000004</v>
      </c>
      <c r="AB17" s="35">
        <f t="shared" si="25"/>
        <v>38371590.274000004</v>
      </c>
      <c r="AC17" s="35">
        <f t="shared" si="25"/>
        <v>1090020.8930000076</v>
      </c>
      <c r="AD17" s="35">
        <f t="shared" si="25"/>
        <v>22908621.332999997</v>
      </c>
      <c r="AE17" s="35">
        <f>+AE14+AE15-AE16</f>
        <v>6882151.0500000026</v>
      </c>
      <c r="AF17" s="35">
        <f t="shared" ref="AF17" si="26">+AF14+AF15-AF16</f>
        <v>24015566.018000007</v>
      </c>
      <c r="AG17" s="35">
        <f>+AG14+AG15-AG16</f>
        <v>13812607.835999999</v>
      </c>
      <c r="AH17" s="35">
        <f t="shared" ref="AH17" si="27">+AH14+AH15-AH16</f>
        <v>33348720.719999999</v>
      </c>
      <c r="AI17" s="35">
        <f>+AI14+AI15-AI16</f>
        <v>46885.588999999993</v>
      </c>
      <c r="AJ17" s="35">
        <f t="shared" ref="AJ17" si="28">+AJ14+AJ15-AJ16</f>
        <v>111054.88799999998</v>
      </c>
      <c r="AK17" s="35">
        <f>+AK14+AK15-AK16</f>
        <v>72206.356</v>
      </c>
      <c r="AL17" s="35">
        <f t="shared" ref="AL17" si="29">+AL14+AL15-AL16</f>
        <v>-14482.035999999964</v>
      </c>
      <c r="AM17" s="35">
        <f>+AM14+AM15-AM16</f>
        <v>198434.3820000001</v>
      </c>
      <c r="AN17" s="35">
        <f t="shared" ref="AN17" si="30">+AN14+AN15-AN16</f>
        <v>2194468.3870000001</v>
      </c>
      <c r="AO17" s="35">
        <f>+AO14+AO15-AO16</f>
        <v>990581.09299999976</v>
      </c>
      <c r="AP17" s="35">
        <f t="shared" ref="AP17" si="31">+AP14+AP15-AP16</f>
        <v>2226304.8899999997</v>
      </c>
      <c r="AQ17" s="35">
        <f>+AQ14+AQ15-AQ16</f>
        <v>15881.60500000001</v>
      </c>
      <c r="AR17" s="35">
        <f t="shared" ref="AR17" si="32">+AR14+AR15-AR16</f>
        <v>76686.765000000014</v>
      </c>
      <c r="AS17" s="35">
        <f>+AS14+AS15-AS16</f>
        <v>275089.68599999999</v>
      </c>
      <c r="AT17" s="35">
        <f t="shared" ref="AT17" si="33">+AT14+AT15-AT16</f>
        <v>298738.27400000009</v>
      </c>
      <c r="AU17" s="35">
        <f>+AU14+AU15-AU16</f>
        <v>47251.382999999681</v>
      </c>
      <c r="AV17" s="35">
        <f t="shared" ref="AV17" si="34">+AV14+AV15-AV16</f>
        <v>516807.37900000019</v>
      </c>
      <c r="AW17" s="35">
        <f>+AW14+AW15-AW16</f>
        <v>208946.8249999999</v>
      </c>
      <c r="AX17" s="35">
        <f t="shared" ref="AX17" si="35">+AX14+AX15-AX16</f>
        <v>736066.42499999981</v>
      </c>
      <c r="AY17" s="35">
        <f>+AY14+AY15-AY16</f>
        <v>15830.647000000048</v>
      </c>
      <c r="AZ17" s="35">
        <f t="shared" ref="AZ17" si="36">+AZ14+AZ15-AZ16</f>
        <v>61449.42499999993</v>
      </c>
      <c r="BA17" s="35">
        <f>+BA14+BA15-BA16</f>
        <v>89728.194000000018</v>
      </c>
      <c r="BB17" s="35">
        <f t="shared" ref="BB17" si="37">+BB14+BB15-BB16</f>
        <v>162938.12499999994</v>
      </c>
      <c r="BC17" s="35">
        <f>+BC14+BC15-BC16</f>
        <v>3233699.5089999996</v>
      </c>
      <c r="BD17" s="35">
        <f t="shared" ref="BD17" si="38">+BD14+BD15-BD16</f>
        <v>4380719.9790000003</v>
      </c>
      <c r="BE17" s="35">
        <f>+BE14+BE15-BE16</f>
        <v>46107.997999999978</v>
      </c>
      <c r="BF17" s="35">
        <f t="shared" ref="BF17" si="39">+BF14+BF15-BF16</f>
        <v>306793.08900000015</v>
      </c>
      <c r="BG17" s="35">
        <f>+BG14+BG15-BG16</f>
        <v>2179823.7880000002</v>
      </c>
      <c r="BH17" s="35">
        <f t="shared" ref="BH17" si="40">+BH14+BH15-BH16</f>
        <v>2628165.7379999999</v>
      </c>
      <c r="BI17" s="35">
        <f>+BI14+BI15-BI16</f>
        <v>-169016.61400000023</v>
      </c>
      <c r="BJ17" s="35">
        <f t="shared" ref="BJ17:BK17" si="41">+BJ14+BJ15-BJ16</f>
        <v>2027958.923</v>
      </c>
      <c r="BK17" s="37">
        <f t="shared" si="41"/>
        <v>24894275.071000006</v>
      </c>
      <c r="BL17" s="35">
        <f>+BL14+BL15-BL16+1</f>
        <v>72356509.852999985</v>
      </c>
      <c r="BM17" s="35">
        <f t="shared" ref="BM17:BN17" si="42">+BM14+BM15-BM16</f>
        <v>16416272.267000008</v>
      </c>
      <c r="BN17" s="35">
        <f t="shared" si="42"/>
        <v>62001659.742999986</v>
      </c>
      <c r="BO17" s="34">
        <f t="shared" si="16"/>
        <v>24978434.850000009</v>
      </c>
      <c r="BP17" s="35">
        <f t="shared" si="16"/>
        <v>77763515.415000021</v>
      </c>
      <c r="BQ17" s="35">
        <f t="shared" si="16"/>
        <v>19381487.60800001</v>
      </c>
      <c r="BR17" s="35">
        <f t="shared" ref="BR17" si="43">+BR14+BR15-BR16</f>
        <v>67444316.552000001</v>
      </c>
    </row>
    <row r="18" spans="2:70">
      <c r="BP18" s="38"/>
    </row>
    <row r="19" spans="2:70">
      <c r="B19" s="39" t="s">
        <v>30</v>
      </c>
      <c r="E19" s="38"/>
      <c r="O19" s="38"/>
      <c r="Q19" s="38"/>
      <c r="BK19" s="38"/>
      <c r="BM19" s="38"/>
    </row>
  </sheetData>
  <mergeCells count="23">
    <mergeCell ref="BO8:BR8"/>
    <mergeCell ref="AQ8:AT8"/>
    <mergeCell ref="AU8:AX8"/>
    <mergeCell ref="AY8:BB8"/>
    <mergeCell ref="BC8:BF8"/>
    <mergeCell ref="BG8:BJ8"/>
    <mergeCell ref="BK8:BN8"/>
    <mergeCell ref="S8:V8"/>
    <mergeCell ref="W8:Z8"/>
    <mergeCell ref="AA8:AD8"/>
    <mergeCell ref="AE8:AH8"/>
    <mergeCell ref="AI8:AL8"/>
    <mergeCell ref="AM8:AP8"/>
    <mergeCell ref="B1:BR1"/>
    <mergeCell ref="B2:BR2"/>
    <mergeCell ref="B3:BR3"/>
    <mergeCell ref="B5:BR5"/>
    <mergeCell ref="B6:BR6"/>
    <mergeCell ref="B8:B9"/>
    <mergeCell ref="C8:F8"/>
    <mergeCell ref="G8:J8"/>
    <mergeCell ref="K8:N8"/>
    <mergeCell ref="O8:R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NL-5 CLAIMS SCH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73609</dc:creator>
  <cp:lastModifiedBy>73609</cp:lastModifiedBy>
  <dcterms:created xsi:type="dcterms:W3CDTF">2018-02-28T12:26:00Z</dcterms:created>
  <dcterms:modified xsi:type="dcterms:W3CDTF">2018-02-28T12:26:12Z</dcterms:modified>
</cp:coreProperties>
</file>