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D34" i="1"/>
  <c r="C34"/>
  <c r="D33"/>
  <c r="C33"/>
  <c r="D32"/>
  <c r="D35" s="1"/>
  <c r="C32"/>
  <c r="C35" s="1"/>
  <c r="C36" s="1"/>
  <c r="I25"/>
  <c r="J24" s="1"/>
  <c r="G25"/>
  <c r="E25"/>
  <c r="H24"/>
  <c r="G24"/>
  <c r="F24"/>
  <c r="C24"/>
  <c r="H23"/>
  <c r="G23"/>
  <c r="F23"/>
  <c r="C23"/>
  <c r="H22"/>
  <c r="H25" s="1"/>
  <c r="G22"/>
  <c r="F22"/>
  <c r="F25" s="1"/>
  <c r="C22"/>
  <c r="C25" s="1"/>
  <c r="D36" s="1"/>
  <c r="I20"/>
  <c r="J19" s="1"/>
  <c r="E20"/>
  <c r="G19"/>
  <c r="F19"/>
  <c r="C19"/>
  <c r="G18"/>
  <c r="F18"/>
  <c r="C18"/>
  <c r="G17"/>
  <c r="F17"/>
  <c r="C17"/>
  <c r="J16"/>
  <c r="G16"/>
  <c r="F16"/>
  <c r="C16"/>
  <c r="J15"/>
  <c r="G15"/>
  <c r="G20" s="1"/>
  <c r="F15"/>
  <c r="F20" s="1"/>
  <c r="C15"/>
  <c r="C20" s="1"/>
  <c r="I13"/>
  <c r="J12" s="1"/>
  <c r="E13"/>
  <c r="G12"/>
  <c r="F12"/>
  <c r="C12"/>
  <c r="G11"/>
  <c r="F11"/>
  <c r="C11"/>
  <c r="G10"/>
  <c r="F10"/>
  <c r="C10"/>
  <c r="G9"/>
  <c r="F9"/>
  <c r="C9"/>
  <c r="J8"/>
  <c r="G8"/>
  <c r="G13" s="1"/>
  <c r="F8"/>
  <c r="F13" s="1"/>
  <c r="C8"/>
  <c r="C13" s="1"/>
  <c r="D10" l="1"/>
  <c r="D12"/>
  <c r="D18"/>
  <c r="D23"/>
  <c r="D24"/>
  <c r="H12"/>
  <c r="H11"/>
  <c r="H10"/>
  <c r="H9"/>
  <c r="H8"/>
  <c r="H13" s="1"/>
  <c r="H19"/>
  <c r="H18"/>
  <c r="H17"/>
  <c r="H16"/>
  <c r="H15"/>
  <c r="D9"/>
  <c r="D11"/>
  <c r="D16"/>
  <c r="D17"/>
  <c r="D19"/>
  <c r="D8"/>
  <c r="J9"/>
  <c r="J13" s="1"/>
  <c r="J10"/>
  <c r="J11"/>
  <c r="D15"/>
  <c r="J17"/>
  <c r="J20" s="1"/>
  <c r="J18"/>
  <c r="D22"/>
  <c r="D25" s="1"/>
  <c r="J22"/>
  <c r="J23"/>
  <c r="J25" l="1"/>
  <c r="D20"/>
  <c r="D13"/>
  <c r="H20"/>
</calcChain>
</file>

<file path=xl/sharedStrings.xml><?xml version="1.0" encoding="utf-8"?>
<sst xmlns="http://schemas.openxmlformats.org/spreadsheetml/2006/main" count="43" uniqueCount="36">
  <si>
    <t>FORM NL-29</t>
  </si>
  <si>
    <t>Detail Regarding Debt Securities</t>
  </si>
  <si>
    <t>Insurer</t>
  </si>
  <si>
    <t>National Insurance Co. Ltd.</t>
  </si>
  <si>
    <t>Date</t>
  </si>
  <si>
    <t>Rs. in Lakhs</t>
  </si>
  <si>
    <t>Market Value</t>
  </si>
  <si>
    <t>Book Value</t>
  </si>
  <si>
    <t>As at 31/12/2016</t>
  </si>
  <si>
    <t>% of total for this class</t>
  </si>
  <si>
    <t>As at 31/12/2015</t>
  </si>
  <si>
    <t>Break down by Credit Rating</t>
  </si>
  <si>
    <t>AAA rated</t>
  </si>
  <si>
    <t>AA or better</t>
  </si>
  <si>
    <t>Rated below AA but above A</t>
  </si>
  <si>
    <t>Rated below A but above B</t>
  </si>
  <si>
    <t>Any Other</t>
  </si>
  <si>
    <t>TOATAL</t>
  </si>
  <si>
    <t>Break Down by Residual Maturity</t>
  </si>
  <si>
    <t>Up to 1 year</t>
  </si>
  <si>
    <t>More than 1 year and up to 3 years</t>
  </si>
  <si>
    <t>More than 3 year and up to 7 years</t>
  </si>
  <si>
    <t>More than 7 year and up to 10 years</t>
  </si>
  <si>
    <t>Above 10 years</t>
  </si>
  <si>
    <t>Break down by type of the issuer</t>
  </si>
  <si>
    <t>a. Central Government</t>
  </si>
  <si>
    <t>b. State Governemnt</t>
  </si>
  <si>
    <t>c. Corporate Securities</t>
  </si>
  <si>
    <t>Check</t>
  </si>
  <si>
    <t>BV</t>
  </si>
  <si>
    <t>MV</t>
  </si>
  <si>
    <t>Ind. Govt.</t>
  </si>
  <si>
    <t>St. Govt.</t>
  </si>
  <si>
    <t>Bond &amp; Deb.</t>
  </si>
  <si>
    <t>Total</t>
  </si>
  <si>
    <t>Diference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</si>
</sst>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[$-409]d\-mmm\-yyyy;@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0"/>
      <color rgb="FFFF0000"/>
      <name val="Arial Narrow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165" fontId="2" fillId="0" borderId="1" xfId="0" applyNumberFormat="1" applyFont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8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2" xfId="0" applyFont="1" applyFill="1" applyBorder="1"/>
    <xf numFmtId="164" fontId="2" fillId="0" borderId="13" xfId="1" applyNumberFormat="1" applyFont="1" applyBorder="1"/>
    <xf numFmtId="164" fontId="2" fillId="0" borderId="14" xfId="1" applyNumberFormat="1" applyFont="1" applyBorder="1"/>
    <xf numFmtId="164" fontId="2" fillId="0" borderId="15" xfId="1" applyNumberFormat="1" applyFont="1" applyBorder="1"/>
    <xf numFmtId="0" fontId="2" fillId="0" borderId="16" xfId="0" applyFont="1" applyFill="1" applyBorder="1"/>
    <xf numFmtId="164" fontId="2" fillId="0" borderId="17" xfId="1" applyNumberFormat="1" applyFont="1" applyBorder="1"/>
    <xf numFmtId="164" fontId="2" fillId="0" borderId="18" xfId="1" applyNumberFormat="1" applyFont="1" applyBorder="1"/>
    <xf numFmtId="0" fontId="3" fillId="0" borderId="1" xfId="0" applyFont="1" applyBorder="1" applyAlignment="1">
      <alignment horizontal="right"/>
    </xf>
    <xf numFmtId="164" fontId="3" fillId="0" borderId="19" xfId="1" applyNumberFormat="1" applyFont="1" applyBorder="1"/>
    <xf numFmtId="164" fontId="3" fillId="0" borderId="20" xfId="1" applyNumberFormat="1" applyFont="1" applyBorder="1"/>
    <xf numFmtId="164" fontId="3" fillId="0" borderId="21" xfId="1" applyNumberFormat="1" applyFont="1" applyBorder="1"/>
    <xf numFmtId="0" fontId="4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3" fillId="0" borderId="14" xfId="0" applyFont="1" applyBorder="1" applyAlignment="1">
      <alignment horizontal="center"/>
    </xf>
    <xf numFmtId="164" fontId="2" fillId="0" borderId="14" xfId="0" applyNumberFormat="1" applyFont="1" applyBorder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3618\Desktop\IRDA_FORM_NL-29_31122016%20%20manas%20D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RDA_FORM_NL-29"/>
      <sheetName val="BOND &amp; DEB"/>
      <sheetName val="DEB_2011-12"/>
      <sheetName val="IN GOV"/>
      <sheetName val="IN_GOV_2011-12"/>
      <sheetName val="ST GOV"/>
      <sheetName val="ST_GOV-2011-12"/>
      <sheetName val="SCH_2009-10"/>
      <sheetName val="Sheet1"/>
      <sheetName val="Sheet2"/>
      <sheetName val="Sheet1 (2)"/>
      <sheetName val="Sheet4"/>
      <sheetName val="RATING_WISE"/>
      <sheetName val="MATURITY_WISE"/>
      <sheetName val="RATING_WISE Excl govt"/>
    </sheetNames>
    <sheetDataSet>
      <sheetData sheetId="0"/>
      <sheetData sheetId="1">
        <row r="4">
          <cell r="AA4">
            <v>47557.731827800009</v>
          </cell>
          <cell r="AB4">
            <v>47656.073113099992</v>
          </cell>
          <cell r="AF4">
            <v>316153.13250399992</v>
          </cell>
          <cell r="AG4">
            <v>335390.74473619997</v>
          </cell>
        </row>
        <row r="5">
          <cell r="AA5">
            <v>140957.16623800001</v>
          </cell>
          <cell r="AB5">
            <v>143885.77846999999</v>
          </cell>
          <cell r="AF5">
            <v>84433.194660799985</v>
          </cell>
          <cell r="AG5">
            <v>89051.57967240001</v>
          </cell>
        </row>
        <row r="6">
          <cell r="AA6">
            <v>190959.47603970001</v>
          </cell>
          <cell r="AB6">
            <v>207445.73070030002</v>
          </cell>
          <cell r="AF6">
            <v>14986.057318799998</v>
          </cell>
          <cell r="AG6">
            <v>16555.582440600003</v>
          </cell>
        </row>
        <row r="7">
          <cell r="AA7">
            <v>45269.800882799995</v>
          </cell>
          <cell r="AB7">
            <v>52414.121260999993</v>
          </cell>
          <cell r="AF7">
            <v>8512.3744948000003</v>
          </cell>
          <cell r="AG7">
            <v>9739.0197740000003</v>
          </cell>
        </row>
        <row r="8">
          <cell r="AF8">
            <v>500</v>
          </cell>
          <cell r="AG8">
            <v>505.36091130000005</v>
          </cell>
        </row>
        <row r="9">
          <cell r="AA9">
            <v>5603.2046265999988</v>
          </cell>
          <cell r="AB9">
            <v>5645.6206170999994</v>
          </cell>
          <cell r="AF9">
            <v>49.9</v>
          </cell>
          <cell r="AG9">
            <v>49.9</v>
          </cell>
        </row>
        <row r="10">
          <cell r="AA10">
            <v>430347.3796149001</v>
          </cell>
          <cell r="AB10">
            <v>457047.32416149997</v>
          </cell>
          <cell r="AF10">
            <v>100</v>
          </cell>
          <cell r="AG10">
            <v>100</v>
          </cell>
        </row>
        <row r="12">
          <cell r="AF12">
            <v>3470</v>
          </cell>
          <cell r="AG12">
            <v>3470</v>
          </cell>
        </row>
        <row r="13">
          <cell r="AF13">
            <v>2142.7206364999997</v>
          </cell>
          <cell r="AG13">
            <v>2185.1366269999999</v>
          </cell>
        </row>
        <row r="14">
          <cell r="AF14">
            <v>430347.37961489992</v>
          </cell>
          <cell r="AG14">
            <v>457047.32416150003</v>
          </cell>
        </row>
      </sheetData>
      <sheetData sheetId="2"/>
      <sheetData sheetId="3">
        <row r="4">
          <cell r="Z4">
            <v>47793.954513499993</v>
          </cell>
          <cell r="AA4">
            <v>48054.877899999999</v>
          </cell>
        </row>
        <row r="5">
          <cell r="Z5">
            <v>27064.889747900001</v>
          </cell>
          <cell r="AA5">
            <v>28092.252469999999</v>
          </cell>
        </row>
        <row r="6">
          <cell r="Z6">
            <v>146887.4142847</v>
          </cell>
          <cell r="AA6">
            <v>158315.75003709999</v>
          </cell>
        </row>
        <row r="7">
          <cell r="Z7">
            <v>47657.947325000001</v>
          </cell>
          <cell r="AA7">
            <v>55221.4</v>
          </cell>
        </row>
        <row r="8">
          <cell r="Z8">
            <v>110579.19541450001</v>
          </cell>
          <cell r="AA8">
            <v>126709.31200000001</v>
          </cell>
        </row>
        <row r="9">
          <cell r="Z9">
            <v>379983.40128560003</v>
          </cell>
          <cell r="AA9">
            <v>416393.59240710002</v>
          </cell>
        </row>
      </sheetData>
      <sheetData sheetId="4"/>
      <sheetData sheetId="5">
        <row r="4">
          <cell r="Y4">
            <v>4790.6653237</v>
          </cell>
          <cell r="Z4">
            <v>4845.5529999999999</v>
          </cell>
        </row>
        <row r="5">
          <cell r="Y5">
            <v>11070.7164849</v>
          </cell>
          <cell r="Z5">
            <v>11514.3694</v>
          </cell>
        </row>
        <row r="6">
          <cell r="Y6">
            <v>216505.92511170005</v>
          </cell>
          <cell r="Z6">
            <v>237703.42610700001</v>
          </cell>
        </row>
        <row r="7">
          <cell r="Y7">
            <v>64998.310478199986</v>
          </cell>
          <cell r="Z7">
            <v>73119.97678930001</v>
          </cell>
        </row>
        <row r="9">
          <cell r="Y9">
            <v>297365.61739850004</v>
          </cell>
          <cell r="Z9">
            <v>327183.3252963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37"/>
  <sheetViews>
    <sheetView tabSelected="1" workbookViewId="0">
      <selection sqref="A1:XFD1048576"/>
    </sheetView>
  </sheetViews>
  <sheetFormatPr defaultRowHeight="12.75"/>
  <cols>
    <col min="1" max="1" width="1.85546875" style="9" bestFit="1" customWidth="1"/>
    <col min="2" max="2" width="30.28515625" style="9" bestFit="1" customWidth="1"/>
    <col min="3" max="3" width="23.140625" style="42" bestFit="1" customWidth="1"/>
    <col min="4" max="5" width="11.140625" style="9" bestFit="1" customWidth="1"/>
    <col min="6" max="6" width="10" style="9" bestFit="1" customWidth="1"/>
    <col min="7" max="7" width="11.140625" style="42" bestFit="1" customWidth="1"/>
    <col min="8" max="8" width="8.140625" style="9" bestFit="1" customWidth="1"/>
    <col min="9" max="9" width="11.140625" style="9" bestFit="1" customWidth="1"/>
    <col min="10" max="10" width="9.28515625" style="9" bestFit="1" customWidth="1"/>
    <col min="11" max="16384" width="9.140625" style="9"/>
  </cols>
  <sheetData>
    <row r="2" spans="1:10" s="1" customFormat="1" ht="25.5">
      <c r="B2" s="1" t="s">
        <v>0</v>
      </c>
      <c r="C2" s="2" t="s">
        <v>1</v>
      </c>
      <c r="E2" s="1">
        <v>100000</v>
      </c>
      <c r="H2" s="3"/>
      <c r="I2" s="3"/>
    </row>
    <row r="3" spans="1:10" s="1" customFormat="1">
      <c r="B3" s="4" t="s">
        <v>2</v>
      </c>
      <c r="C3" s="5" t="s">
        <v>3</v>
      </c>
      <c r="D3" s="6"/>
      <c r="E3" s="7" t="s">
        <v>4</v>
      </c>
      <c r="F3" s="8">
        <v>42735</v>
      </c>
    </row>
    <row r="4" spans="1:10">
      <c r="B4" s="10"/>
      <c r="C4" s="9"/>
      <c r="G4" s="9"/>
      <c r="J4" s="11" t="s">
        <v>5</v>
      </c>
    </row>
    <row r="5" spans="1:10">
      <c r="B5" s="12"/>
      <c r="C5" s="13" t="s">
        <v>6</v>
      </c>
      <c r="D5" s="14"/>
      <c r="E5" s="14"/>
      <c r="F5" s="15"/>
      <c r="G5" s="13" t="s">
        <v>7</v>
      </c>
      <c r="H5" s="14"/>
      <c r="I5" s="14"/>
      <c r="J5" s="15"/>
    </row>
    <row r="6" spans="1:10" s="1" customFormat="1" ht="38.25">
      <c r="B6" s="16"/>
      <c r="C6" s="17" t="s">
        <v>8</v>
      </c>
      <c r="D6" s="18" t="s">
        <v>9</v>
      </c>
      <c r="E6" s="18" t="s">
        <v>10</v>
      </c>
      <c r="F6" s="19" t="s">
        <v>9</v>
      </c>
      <c r="G6" s="17" t="s">
        <v>8</v>
      </c>
      <c r="H6" s="18" t="s">
        <v>9</v>
      </c>
      <c r="I6" s="18" t="s">
        <v>10</v>
      </c>
      <c r="J6" s="19" t="s">
        <v>9</v>
      </c>
    </row>
    <row r="7" spans="1:10" ht="16.5">
      <c r="A7" s="9">
        <v>1</v>
      </c>
      <c r="B7" s="20" t="s">
        <v>11</v>
      </c>
      <c r="C7" s="21"/>
      <c r="D7" s="22"/>
      <c r="E7" s="22"/>
      <c r="F7" s="23"/>
      <c r="G7" s="21"/>
      <c r="H7" s="22"/>
      <c r="I7" s="22"/>
      <c r="J7" s="23"/>
    </row>
    <row r="8" spans="1:10">
      <c r="B8" s="24" t="s">
        <v>12</v>
      </c>
      <c r="C8" s="25">
        <f>'[1]BOND &amp; DEB'!AG4+'[1]IN GOV'!AA9+'[1]ST GOV'!Z9</f>
        <v>1078967.6624396001</v>
      </c>
      <c r="D8" s="26">
        <f>+C8/$C$13*100</f>
        <v>89.608240362357023</v>
      </c>
      <c r="E8" s="26">
        <v>1113923.0653930004</v>
      </c>
      <c r="F8" s="27">
        <f>+E8/$E$13*100</f>
        <v>91.607443407905649</v>
      </c>
      <c r="G8" s="25">
        <f>'[1]BOND &amp; DEB'!AF4+'[1]IN GOV'!Z9+'[1]ST GOV'!Y9</f>
        <v>993502.15118809999</v>
      </c>
      <c r="H8" s="26">
        <f>+G8/$G$13*100</f>
        <v>89.410744665153373</v>
      </c>
      <c r="I8" s="26">
        <v>1069523.8493273002</v>
      </c>
      <c r="J8" s="27">
        <f>+I8/$I$13*100</f>
        <v>91.502910020177865</v>
      </c>
    </row>
    <row r="9" spans="1:10">
      <c r="B9" s="24" t="s">
        <v>13</v>
      </c>
      <c r="C9" s="25">
        <f>'[1]BOND &amp; DEB'!AG7+'[1]BOND &amp; DEB'!AG5+'[1]BOND &amp; DEB'!AG6</f>
        <v>115346.18188700001</v>
      </c>
      <c r="D9" s="26">
        <f>+C9/$C$13*100</f>
        <v>9.5794978396667645</v>
      </c>
      <c r="E9" s="26">
        <v>99682.09967359998</v>
      </c>
      <c r="F9" s="27">
        <f>+E9/$E$13*100</f>
        <v>8.1977136377985094</v>
      </c>
      <c r="G9" s="25">
        <f>'[1]BOND &amp; DEB'!AF7+'[1]BOND &amp; DEB'!AF5+'[1]BOND &amp; DEB'!AF6</f>
        <v>107931.62647439998</v>
      </c>
      <c r="H9" s="26">
        <f>+G9/$G$13*100</f>
        <v>9.7133630606202885</v>
      </c>
      <c r="I9" s="26">
        <v>96981.648897800012</v>
      </c>
      <c r="J9" s="27">
        <f>+I9/$I$13*100</f>
        <v>8.2972465721876443</v>
      </c>
    </row>
    <row r="10" spans="1:10">
      <c r="B10" s="24" t="s">
        <v>14</v>
      </c>
      <c r="C10" s="25">
        <f>'[1]BOND &amp; DEB'!AG8</f>
        <v>505.36091130000005</v>
      </c>
      <c r="D10" s="26">
        <f>+C10/$C$13*100</f>
        <v>4.1970212440954578E-2</v>
      </c>
      <c r="E10" s="26">
        <v>0</v>
      </c>
      <c r="F10" s="27">
        <f>+E10/$E$13*100</f>
        <v>0</v>
      </c>
      <c r="G10" s="25">
        <f>'[1]BOND &amp; DEB'!AF8</f>
        <v>500</v>
      </c>
      <c r="H10" s="26">
        <f>+G10/$G$13*100</f>
        <v>4.4997760980300693E-2</v>
      </c>
      <c r="I10" s="26">
        <v>0</v>
      </c>
      <c r="J10" s="27">
        <f>+I10/$I$13*100</f>
        <v>0</v>
      </c>
    </row>
    <row r="11" spans="1:10">
      <c r="B11" s="24" t="s">
        <v>15</v>
      </c>
      <c r="C11" s="25">
        <f>'[1]BOND &amp; DEB'!AG12+'[1]BOND &amp; DEB'!AG10+'[1]BOND &amp; DEB'!AG9</f>
        <v>3619.9</v>
      </c>
      <c r="D11" s="26">
        <f>+C11/$C$13*100</f>
        <v>0.30063261446990247</v>
      </c>
      <c r="E11" s="26">
        <v>149.9</v>
      </c>
      <c r="F11" s="27">
        <f>+E11/$E$13*100</f>
        <v>1.2327562103223281E-2</v>
      </c>
      <c r="G11" s="25">
        <f>'[1]BOND &amp; DEB'!AF12+'[1]BOND &amp; DEB'!AF10+'[1]BOND &amp; DEB'!AF9</f>
        <v>3619.9</v>
      </c>
      <c r="H11" s="26">
        <f>+G11/$G$13*100</f>
        <v>0.32577478994518094</v>
      </c>
      <c r="I11" s="26">
        <v>149.9</v>
      </c>
      <c r="J11" s="27">
        <f>+I11/$I$13*100</f>
        <v>1.2824666061118518E-2</v>
      </c>
    </row>
    <row r="12" spans="1:10">
      <c r="B12" s="28" t="s">
        <v>16</v>
      </c>
      <c r="C12" s="29">
        <f>'[1]BOND &amp; DEB'!AG12+'[1]BOND &amp; DEB'!AG13</f>
        <v>5655.1366269999999</v>
      </c>
      <c r="D12" s="26">
        <f>+C12/$C$13*100</f>
        <v>0.46965897106536525</v>
      </c>
      <c r="E12" s="30">
        <v>2219.3404552000002</v>
      </c>
      <c r="F12" s="27">
        <f>+E12/$E$13*100</f>
        <v>0.18251539219262056</v>
      </c>
      <c r="G12" s="29">
        <f>'[1]BOND &amp; DEB'!AF12+'[1]BOND &amp; DEB'!AF13</f>
        <v>5612.7206365000002</v>
      </c>
      <c r="H12" s="26">
        <f>+G12/$G$13*100</f>
        <v>0.5051197233008563</v>
      </c>
      <c r="I12" s="30">
        <v>2185.9523849000002</v>
      </c>
      <c r="J12" s="27">
        <f>+I12/$I$13*100</f>
        <v>0.18701874157336967</v>
      </c>
    </row>
    <row r="13" spans="1:10">
      <c r="B13" s="31" t="s">
        <v>17</v>
      </c>
      <c r="C13" s="32">
        <f t="shared" ref="C13:J13" si="0">SUM(C8:C12)</f>
        <v>1204094.2418649001</v>
      </c>
      <c r="D13" s="33">
        <f t="shared" si="0"/>
        <v>100.00000000000001</v>
      </c>
      <c r="E13" s="33">
        <f t="shared" si="0"/>
        <v>1215974.4055218003</v>
      </c>
      <c r="F13" s="34">
        <f t="shared" si="0"/>
        <v>100.00000000000001</v>
      </c>
      <c r="G13" s="32">
        <f t="shared" si="0"/>
        <v>1111166.398299</v>
      </c>
      <c r="H13" s="33">
        <f t="shared" si="0"/>
        <v>99.999999999999986</v>
      </c>
      <c r="I13" s="33">
        <f t="shared" si="0"/>
        <v>1168841.3506100003</v>
      </c>
      <c r="J13" s="34">
        <f t="shared" si="0"/>
        <v>100</v>
      </c>
    </row>
    <row r="14" spans="1:10" ht="16.5">
      <c r="A14" s="9">
        <v>2</v>
      </c>
      <c r="B14" s="35" t="s">
        <v>18</v>
      </c>
      <c r="C14" s="36"/>
      <c r="D14" s="37"/>
      <c r="E14" s="37"/>
      <c r="F14" s="38"/>
      <c r="G14" s="36"/>
      <c r="H14" s="37"/>
      <c r="I14" s="37"/>
      <c r="J14" s="38"/>
    </row>
    <row r="15" spans="1:10">
      <c r="B15" s="39" t="s">
        <v>19</v>
      </c>
      <c r="C15" s="25">
        <f>'[1]BOND &amp; DEB'!AB4+'[1]BOND &amp; DEB'!AB9+'[1]IN GOV'!AA4+'[1]ST GOV'!Z4</f>
        <v>106202.12463019999</v>
      </c>
      <c r="D15" s="26">
        <f>+C15/$C$20*100</f>
        <v>8.8455755703582053</v>
      </c>
      <c r="E15" s="26">
        <v>71596.277994599979</v>
      </c>
      <c r="F15" s="27">
        <f>+E15/$E$20*100</f>
        <v>5.8879757394134078</v>
      </c>
      <c r="G15" s="25">
        <f>'[1]BOND &amp; DEB'!AA4+'[1]BOND &amp; DEB'!AA9+'[1]IN GOV'!Z4+'[1]ST GOV'!Y4</f>
        <v>105745.55629159999</v>
      </c>
      <c r="H15" s="26">
        <f>+G15/$G$20*100</f>
        <v>9.5464385777533334</v>
      </c>
      <c r="I15" s="26">
        <v>71359.523862400005</v>
      </c>
      <c r="J15" s="27">
        <f>+I15/$I$20*100</f>
        <v>6.1051505257885159</v>
      </c>
    </row>
    <row r="16" spans="1:10">
      <c r="B16" s="39" t="s">
        <v>20</v>
      </c>
      <c r="C16" s="25">
        <f>'[1]BOND &amp; DEB'!AB5+'[1]IN GOV'!AA5+'[1]ST GOV'!Z5</f>
        <v>183492.40033999999</v>
      </c>
      <c r="D16" s="26">
        <f>+C16/$C$20*100</f>
        <v>15.283083078098256</v>
      </c>
      <c r="E16" s="26">
        <v>189653.41796629998</v>
      </c>
      <c r="F16" s="27">
        <f>+E16/$E$20*100</f>
        <v>15.596826471435127</v>
      </c>
      <c r="G16" s="25">
        <f>'[1]BOND &amp; DEB'!AA5+'[1]IN GOV'!Z5+'[1]ST GOV'!Y5</f>
        <v>179092.7724708</v>
      </c>
      <c r="H16" s="26">
        <f>+G16/$G$20*100</f>
        <v>16.168037807635585</v>
      </c>
      <c r="I16" s="26">
        <v>187351.08389559999</v>
      </c>
      <c r="J16" s="27">
        <f>+I16/$I$20*100</f>
        <v>16.028786438623545</v>
      </c>
    </row>
    <row r="17" spans="1:10">
      <c r="B17" s="39" t="s">
        <v>21</v>
      </c>
      <c r="C17" s="25">
        <f>+'[1]BOND &amp; DEB'!AB6+'[1]IN GOV'!AA6+'[1]ST GOV'!Z6</f>
        <v>603464.90684439999</v>
      </c>
      <c r="D17" s="26">
        <f>+C17/$C$20*100</f>
        <v>50.262595556712476</v>
      </c>
      <c r="E17" s="26">
        <v>445751.10660339997</v>
      </c>
      <c r="F17" s="27">
        <f>+E17/$E$20*100</f>
        <v>36.657934951527125</v>
      </c>
      <c r="G17" s="25">
        <f>'[1]BOND &amp; DEB'!AA6+'[1]IN GOV'!Z6+'[1]ST GOV'!Y6</f>
        <v>554352.81543610012</v>
      </c>
      <c r="H17" s="26">
        <f>+G17/$G$20*100</f>
        <v>50.045555468752532</v>
      </c>
      <c r="I17" s="26">
        <v>434124.29689150001</v>
      </c>
      <c r="J17" s="27">
        <f>+I17/$I$20*100</f>
        <v>37.14142185891501</v>
      </c>
    </row>
    <row r="18" spans="1:10">
      <c r="B18" s="39" t="s">
        <v>22</v>
      </c>
      <c r="C18" s="25">
        <f>+'[1]BOND &amp; DEB'!AB7+'[1]IN GOV'!AA7+'[1]ST GOV'!Z7</f>
        <v>180755.4980503</v>
      </c>
      <c r="D18" s="26">
        <f>+C18/$C$20*100</f>
        <v>15.05512647067137</v>
      </c>
      <c r="E18" s="26">
        <v>358305.55490019999</v>
      </c>
      <c r="F18" s="27">
        <f>+E18/$E$20*100</f>
        <v>29.466537558119377</v>
      </c>
      <c r="G18" s="25">
        <f>'[1]BOND &amp; DEB'!AA7+'[1]IN GOV'!Z7+'[1]ST GOV'!Y7</f>
        <v>157926.058686</v>
      </c>
      <c r="H18" s="26">
        <f>+G18/$G$20*100</f>
        <v>14.257160980979473</v>
      </c>
      <c r="I18" s="26">
        <v>338034.29168980004</v>
      </c>
      <c r="J18" s="27">
        <f>+I18/$I$20*100</f>
        <v>28.920459693985435</v>
      </c>
    </row>
    <row r="19" spans="1:10">
      <c r="B19" s="39" t="s">
        <v>23</v>
      </c>
      <c r="C19" s="25">
        <f>'[1]BOND &amp; DEB'!AB8+'[1]IN GOV'!AA8+'[1]ST GOV'!Z8</f>
        <v>126709.31200000001</v>
      </c>
      <c r="D19" s="26">
        <f>+C19/$C$20*100</f>
        <v>10.553619324159703</v>
      </c>
      <c r="E19" s="26">
        <v>150668.04805730001</v>
      </c>
      <c r="F19" s="27">
        <f>+E19/$E$20*100</f>
        <v>12.390725279504977</v>
      </c>
      <c r="G19" s="25">
        <f>'[1]BOND &amp; DEB'!AA8+'[1]IN GOV'!Z8+'[1]ST GOV'!Y8</f>
        <v>110579.19541450001</v>
      </c>
      <c r="H19" s="26">
        <f>+G19/$G$20*100</f>
        <v>9.9828071648790697</v>
      </c>
      <c r="I19" s="26">
        <v>137972.1542707</v>
      </c>
      <c r="J19" s="27">
        <f>+I19/$I$20*100</f>
        <v>11.804181482687492</v>
      </c>
    </row>
    <row r="20" spans="1:10">
      <c r="B20" s="31" t="s">
        <v>17</v>
      </c>
      <c r="C20" s="32">
        <f>SUM(C15:C19)</f>
        <v>1200624.2418648999</v>
      </c>
      <c r="D20" s="33">
        <f t="shared" ref="D20:J20" si="1">SUM(D15:D19)</f>
        <v>100</v>
      </c>
      <c r="E20" s="33">
        <f t="shared" si="1"/>
        <v>1215974.4055217998</v>
      </c>
      <c r="F20" s="34">
        <f t="shared" si="1"/>
        <v>100.00000000000001</v>
      </c>
      <c r="G20" s="32">
        <f t="shared" si="1"/>
        <v>1107696.3982990002</v>
      </c>
      <c r="H20" s="33">
        <f t="shared" si="1"/>
        <v>100</v>
      </c>
      <c r="I20" s="33">
        <f t="shared" si="1"/>
        <v>1168841.3506100001</v>
      </c>
      <c r="J20" s="34">
        <f t="shared" si="1"/>
        <v>100</v>
      </c>
    </row>
    <row r="21" spans="1:10" ht="16.5">
      <c r="A21" s="9">
        <v>3</v>
      </c>
      <c r="B21" s="20" t="s">
        <v>24</v>
      </c>
      <c r="C21" s="21"/>
      <c r="D21" s="22"/>
      <c r="E21" s="22"/>
      <c r="F21" s="23"/>
      <c r="G21" s="21"/>
      <c r="H21" s="22"/>
      <c r="I21" s="22"/>
      <c r="J21" s="23"/>
    </row>
    <row r="22" spans="1:10">
      <c r="B22" s="39" t="s">
        <v>25</v>
      </c>
      <c r="C22" s="25">
        <f>'[1]IN GOV'!AA9</f>
        <v>416393.59240710002</v>
      </c>
      <c r="D22" s="26">
        <f>+C22/$C$25*100</f>
        <v>34.681424702896727</v>
      </c>
      <c r="E22" s="26">
        <v>394376.47640399996</v>
      </c>
      <c r="F22" s="27">
        <f>E22/$E$25*100</f>
        <v>32.432958671919152</v>
      </c>
      <c r="G22" s="25">
        <f>'[1]IN GOV'!Z9</f>
        <v>379983.40128560003</v>
      </c>
      <c r="H22" s="26">
        <f>+G22/$G$25*100</f>
        <v>34.303930379218514</v>
      </c>
      <c r="I22" s="26">
        <v>377027.92725950002</v>
      </c>
      <c r="J22" s="27">
        <f>+I22/$I$25*100</f>
        <v>32.256552787316686</v>
      </c>
    </row>
    <row r="23" spans="1:10">
      <c r="B23" s="39" t="s">
        <v>26</v>
      </c>
      <c r="C23" s="25">
        <f>'[1]ST GOV'!Z9</f>
        <v>327183.3252963</v>
      </c>
      <c r="D23" s="26">
        <f>+C23/$C$25*100</f>
        <v>27.251101042911991</v>
      </c>
      <c r="E23" s="26">
        <v>337183.66229080001</v>
      </c>
      <c r="F23" s="27">
        <f>E23/$E$25*100</f>
        <v>27.729503249380276</v>
      </c>
      <c r="G23" s="25">
        <f>'[1]ST GOV'!Y9</f>
        <v>297365.61739850004</v>
      </c>
      <c r="H23" s="26">
        <f>+G23/$G$25*100</f>
        <v>26.845407988609548</v>
      </c>
      <c r="I23" s="26">
        <v>322338.85731320002</v>
      </c>
      <c r="J23" s="27">
        <f>+I23/$I$25*100</f>
        <v>27.577639783617887</v>
      </c>
    </row>
    <row r="24" spans="1:10">
      <c r="B24" s="39" t="s">
        <v>27</v>
      </c>
      <c r="C24" s="25">
        <f>'[1]BOND &amp; DEB'!AB10</f>
        <v>457047.32416149997</v>
      </c>
      <c r="D24" s="26">
        <f>+C24/$C$25*100</f>
        <v>38.067474254191268</v>
      </c>
      <c r="E24" s="26">
        <v>484414.2668269999</v>
      </c>
      <c r="F24" s="27">
        <f>E24/$E$25*100</f>
        <v>39.837538078700568</v>
      </c>
      <c r="G24" s="25">
        <f>'[1]BOND &amp; DEB'!AA10</f>
        <v>430347.3796149001</v>
      </c>
      <c r="H24" s="26">
        <f>+G24/$G$25*100</f>
        <v>38.850661632171935</v>
      </c>
      <c r="I24" s="26">
        <v>469474.56603729998</v>
      </c>
      <c r="J24" s="27">
        <f>+I24/$I$25*100</f>
        <v>40.165807429065417</v>
      </c>
    </row>
    <row r="25" spans="1:10">
      <c r="B25" s="31" t="s">
        <v>17</v>
      </c>
      <c r="C25" s="32">
        <f>SUM(C22:C24)</f>
        <v>1200624.2418649001</v>
      </c>
      <c r="D25" s="33">
        <f t="shared" ref="D25:J25" si="2">SUM(D22:D24)</f>
        <v>99.999999999999986</v>
      </c>
      <c r="E25" s="33">
        <f t="shared" si="2"/>
        <v>1215974.4055217998</v>
      </c>
      <c r="F25" s="34">
        <f t="shared" si="2"/>
        <v>100</v>
      </c>
      <c r="G25" s="32">
        <f t="shared" si="2"/>
        <v>1107696.3982990002</v>
      </c>
      <c r="H25" s="33">
        <f t="shared" si="2"/>
        <v>100</v>
      </c>
      <c r="I25" s="33">
        <f t="shared" si="2"/>
        <v>1168841.3506100001</v>
      </c>
      <c r="J25" s="34">
        <f t="shared" si="2"/>
        <v>100</v>
      </c>
    </row>
    <row r="26" spans="1:10">
      <c r="C26" s="9"/>
      <c r="G26" s="9"/>
    </row>
    <row r="27" spans="1:10">
      <c r="C27" s="9"/>
      <c r="G27" s="9"/>
    </row>
    <row r="28" spans="1:10">
      <c r="C28" s="9"/>
      <c r="G28" s="9"/>
    </row>
    <row r="29" spans="1:10">
      <c r="C29" s="9"/>
      <c r="G29" s="9"/>
    </row>
    <row r="30" spans="1:10">
      <c r="C30" s="9"/>
      <c r="G30" s="9"/>
    </row>
    <row r="31" spans="1:10">
      <c r="B31" s="22" t="s">
        <v>28</v>
      </c>
      <c r="C31" s="40" t="s">
        <v>29</v>
      </c>
      <c r="D31" s="40" t="s">
        <v>30</v>
      </c>
      <c r="G31" s="9"/>
    </row>
    <row r="32" spans="1:10">
      <c r="B32" s="22" t="s">
        <v>31</v>
      </c>
      <c r="C32" s="41">
        <f>'[1]IN GOV'!Z9</f>
        <v>379983.40128560003</v>
      </c>
      <c r="D32" s="41">
        <f>'[1]IN GOV'!AA9</f>
        <v>416393.59240710002</v>
      </c>
      <c r="G32" s="9"/>
    </row>
    <row r="33" spans="2:7">
      <c r="B33" s="22" t="s">
        <v>32</v>
      </c>
      <c r="C33" s="41">
        <f>'[1]ST GOV'!Y9</f>
        <v>297365.61739850004</v>
      </c>
      <c r="D33" s="41">
        <f>'[1]ST GOV'!Z9</f>
        <v>327183.3252963</v>
      </c>
      <c r="G33" s="9"/>
    </row>
    <row r="34" spans="2:7">
      <c r="B34" s="22" t="s">
        <v>33</v>
      </c>
      <c r="C34" s="41">
        <f>'[1]BOND &amp; DEB'!AF14</f>
        <v>430347.37961489992</v>
      </c>
      <c r="D34" s="41">
        <f>'[1]BOND &amp; DEB'!AG14</f>
        <v>457047.32416150003</v>
      </c>
      <c r="G34" s="9"/>
    </row>
    <row r="35" spans="2:7">
      <c r="B35" s="22" t="s">
        <v>34</v>
      </c>
      <c r="C35" s="41">
        <f>SUM(C32:C34)</f>
        <v>1107696.398299</v>
      </c>
      <c r="D35" s="41">
        <f>SUM(D32:D34)</f>
        <v>1200624.2418649001</v>
      </c>
      <c r="G35" s="9"/>
    </row>
    <row r="36" spans="2:7">
      <c r="B36" s="22" t="s">
        <v>35</v>
      </c>
      <c r="C36" s="41">
        <f>C35-G25</f>
        <v>0</v>
      </c>
      <c r="D36" s="41">
        <f>C25-D35</f>
        <v>0</v>
      </c>
      <c r="G36" s="9"/>
    </row>
    <row r="37" spans="2:7">
      <c r="C37" s="9"/>
      <c r="G37" s="9"/>
    </row>
  </sheetData>
  <mergeCells count="3">
    <mergeCell ref="C3:D3"/>
    <mergeCell ref="C5:F5"/>
    <mergeCell ref="G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2017-02-14T13:55:44Z</dcterms:modified>
</cp:coreProperties>
</file>