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1 REV ACC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T27" i="1"/>
  <c r="S27"/>
  <c r="R27"/>
  <c r="Q27"/>
  <c r="T26"/>
  <c r="S26"/>
  <c r="R26"/>
  <c r="Q26"/>
  <c r="O21"/>
  <c r="M21"/>
  <c r="K21"/>
  <c r="I21"/>
  <c r="G21"/>
  <c r="E21"/>
  <c r="T20"/>
  <c r="S20"/>
  <c r="R20"/>
  <c r="Q20"/>
  <c r="T19"/>
  <c r="S19"/>
  <c r="R19"/>
  <c r="Q19"/>
  <c r="T18"/>
  <c r="S18"/>
  <c r="R18"/>
  <c r="Q18"/>
  <c r="T17"/>
  <c r="S17"/>
  <c r="R17"/>
  <c r="Q17"/>
  <c r="S16"/>
  <c r="R16"/>
  <c r="Q16"/>
  <c r="P16"/>
  <c r="N16"/>
  <c r="L16"/>
  <c r="J16"/>
  <c r="H16"/>
  <c r="T16" s="1"/>
  <c r="F16"/>
  <c r="S15"/>
  <c r="S21" s="1"/>
  <c r="Q15"/>
  <c r="Q21" s="1"/>
  <c r="P15"/>
  <c r="P21" s="1"/>
  <c r="N15"/>
  <c r="N21" s="1"/>
  <c r="L15"/>
  <c r="L21" s="1"/>
  <c r="J15"/>
  <c r="J21" s="1"/>
  <c r="H15"/>
  <c r="T15" s="1"/>
  <c r="T21" s="1"/>
  <c r="F15"/>
  <c r="F21" s="1"/>
  <c r="O14"/>
  <c r="O22" s="1"/>
  <c r="O25" s="1"/>
  <c r="O28" s="1"/>
  <c r="M14"/>
  <c r="M22" s="1"/>
  <c r="M25" s="1"/>
  <c r="M28" s="1"/>
  <c r="K14"/>
  <c r="K22" s="1"/>
  <c r="K25" s="1"/>
  <c r="K28" s="1"/>
  <c r="I14"/>
  <c r="I22" s="1"/>
  <c r="I25" s="1"/>
  <c r="I28" s="1"/>
  <c r="G14"/>
  <c r="G22" s="1"/>
  <c r="G25" s="1"/>
  <c r="G28" s="1"/>
  <c r="E14"/>
  <c r="E22" s="1"/>
  <c r="E25" s="1"/>
  <c r="E28" s="1"/>
  <c r="T13"/>
  <c r="S13"/>
  <c r="R13"/>
  <c r="Q13"/>
  <c r="T12"/>
  <c r="S12"/>
  <c r="R12"/>
  <c r="Q12"/>
  <c r="T11"/>
  <c r="S11"/>
  <c r="R11"/>
  <c r="Q11"/>
  <c r="S10"/>
  <c r="S14" s="1"/>
  <c r="S22" s="1"/>
  <c r="S25" s="1"/>
  <c r="S28" s="1"/>
  <c r="Q10"/>
  <c r="Q14" s="1"/>
  <c r="Q22" s="1"/>
  <c r="Q25" s="1"/>
  <c r="Q28" s="1"/>
  <c r="P10"/>
  <c r="P14" s="1"/>
  <c r="P22" s="1"/>
  <c r="P25" s="1"/>
  <c r="P28" s="1"/>
  <c r="N10"/>
  <c r="N14" s="1"/>
  <c r="N22" s="1"/>
  <c r="N25" s="1"/>
  <c r="N28" s="1"/>
  <c r="L10"/>
  <c r="L14" s="1"/>
  <c r="L22" s="1"/>
  <c r="L25" s="1"/>
  <c r="L28" s="1"/>
  <c r="J10"/>
  <c r="J14" s="1"/>
  <c r="J22" s="1"/>
  <c r="J25" s="1"/>
  <c r="J28" s="1"/>
  <c r="H10"/>
  <c r="H14" s="1"/>
  <c r="F10"/>
  <c r="F14" s="1"/>
  <c r="F22" s="1"/>
  <c r="F25" s="1"/>
  <c r="F28" s="1"/>
  <c r="T9"/>
  <c r="S9"/>
  <c r="R9"/>
  <c r="Q9"/>
  <c r="P9"/>
  <c r="O9"/>
  <c r="N9"/>
  <c r="M9"/>
  <c r="L9"/>
  <c r="K9"/>
  <c r="J9"/>
  <c r="I9"/>
  <c r="H9"/>
  <c r="G9"/>
  <c r="F9"/>
  <c r="E9"/>
  <c r="B6"/>
  <c r="B2"/>
  <c r="T10" l="1"/>
  <c r="T14" s="1"/>
  <c r="T22" s="1"/>
  <c r="T25" s="1"/>
  <c r="T28" s="1"/>
  <c r="R15"/>
  <c r="R21" s="1"/>
  <c r="H21"/>
  <c r="H22" s="1"/>
  <c r="H25" s="1"/>
  <c r="H28" s="1"/>
  <c r="R10"/>
  <c r="R14" s="1"/>
  <c r="R22" s="1"/>
  <c r="R25" s="1"/>
  <c r="R28" s="1"/>
</calcChain>
</file>

<file path=xl/sharedStrings.xml><?xml version="1.0" encoding="utf-8"?>
<sst xmlns="http://schemas.openxmlformats.org/spreadsheetml/2006/main" count="37" uniqueCount="34">
  <si>
    <t>NATIONAL INSURANCE COMPANY LIMITED</t>
  </si>
  <si>
    <t>CIN: U10200WB1906GOI001713</t>
  </si>
  <si>
    <t>FORM NL-1-B-RA</t>
  </si>
  <si>
    <t>(IN Rs. '000)</t>
  </si>
  <si>
    <t>PARTICULARS</t>
  </si>
  <si>
    <t>SCHEDULE</t>
  </si>
  <si>
    <t>FIRE BUSINESS</t>
  </si>
  <si>
    <t>MARINE BUSINESS</t>
  </si>
  <si>
    <t>MISCELLANEOUS BUSINESS</t>
  </si>
  <si>
    <t>TOTAL BUSINESS</t>
  </si>
  <si>
    <t>Premiums earned (Net)</t>
  </si>
  <si>
    <t>NL-4 Premium Schedule</t>
  </si>
  <si>
    <t>Profit/ Loss on sale/redemption of Investments</t>
  </si>
  <si>
    <t>Exchange gain</t>
  </si>
  <si>
    <t>Interest, Dividend &amp; Rent – Gross</t>
  </si>
  <si>
    <t>TOTAL (A)</t>
  </si>
  <si>
    <t>Claims Incurred (Net)</t>
  </si>
  <si>
    <t>NL-5-Claims Schedule</t>
  </si>
  <si>
    <t>Commission</t>
  </si>
  <si>
    <t>NL-6-Commission Schedule</t>
  </si>
  <si>
    <t>Operating Expenses related to Insurance Business</t>
  </si>
  <si>
    <t>NL-7-Operating Expenses Schedule</t>
  </si>
  <si>
    <t>Premium Deficiency</t>
  </si>
  <si>
    <t>Exchange Loss</t>
  </si>
  <si>
    <t>Provision for diminution in the value of Investments, amortisation of Premium on investments, an amount written off in respect of depreciated investments</t>
  </si>
  <si>
    <t>TOTAL (B)</t>
  </si>
  <si>
    <t>Operating profit / (loss) (A-B)</t>
  </si>
  <si>
    <t>APPROPRIATIONS</t>
  </si>
  <si>
    <t>Transfer to Shareholders’ Account</t>
  </si>
  <si>
    <t>Transfer to Catastrophe Reserve</t>
  </si>
  <si>
    <t xml:space="preserve">Transfer to Other Reserves </t>
  </si>
  <si>
    <t>TOTAL (C)</t>
  </si>
  <si>
    <t>Note: See Notes appended at the end of Form NL-2-B-PL</t>
  </si>
  <si>
    <t>** please refer Regulation 1 Part V- Preparation of Financial Statement of IRDA (Accounting) Regulation 2002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</si>
</sst>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" fontId="3" fillId="0" borderId="4" xfId="0" applyNumberFormat="1" applyFont="1" applyFill="1" applyBorder="1"/>
    <xf numFmtId="1" fontId="3" fillId="0" borderId="5" xfId="0" applyNumberFormat="1" applyFont="1" applyFill="1" applyBorder="1"/>
    <xf numFmtId="1" fontId="3" fillId="0" borderId="6" xfId="0" applyNumberFormat="1" applyFont="1" applyFill="1" applyBorder="1"/>
    <xf numFmtId="0" fontId="3" fillId="0" borderId="0" xfId="0" applyFont="1" applyFill="1"/>
    <xf numFmtId="1" fontId="3" fillId="0" borderId="5" xfId="1" applyNumberFormat="1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1" fontId="3" fillId="0" borderId="11" xfId="0" applyNumberFormat="1" applyFont="1" applyFill="1" applyBorder="1"/>
    <xf numFmtId="1" fontId="3" fillId="0" borderId="12" xfId="0" applyNumberFormat="1" applyFont="1" applyFill="1" applyBorder="1"/>
    <xf numFmtId="1" fontId="3" fillId="0" borderId="10" xfId="0" applyNumberFormat="1" applyFont="1" applyFill="1" applyBorder="1"/>
    <xf numFmtId="0" fontId="7" fillId="0" borderId="13" xfId="0" applyFont="1" applyFill="1" applyBorder="1"/>
    <xf numFmtId="0" fontId="7" fillId="0" borderId="14" xfId="0" applyFont="1" applyFill="1" applyBorder="1"/>
    <xf numFmtId="0" fontId="7" fillId="0" borderId="15" xfId="0" applyFont="1" applyFill="1" applyBorder="1"/>
    <xf numFmtId="1" fontId="7" fillId="0" borderId="13" xfId="0" applyNumberFormat="1" applyFont="1" applyFill="1" applyBorder="1"/>
    <xf numFmtId="1" fontId="7" fillId="0" borderId="14" xfId="0" applyNumberFormat="1" applyFont="1" applyFill="1" applyBorder="1"/>
    <xf numFmtId="1" fontId="7" fillId="0" borderId="15" xfId="0" applyNumberFormat="1" applyFont="1" applyFill="1" applyBorder="1"/>
    <xf numFmtId="0" fontId="7" fillId="0" borderId="0" xfId="0" applyFont="1" applyFill="1"/>
    <xf numFmtId="0" fontId="3" fillId="0" borderId="16" xfId="0" applyFont="1" applyFill="1" applyBorder="1"/>
    <xf numFmtId="0" fontId="3" fillId="0" borderId="17" xfId="0" applyFont="1" applyFill="1" applyBorder="1"/>
    <xf numFmtId="0" fontId="3" fillId="0" borderId="18" xfId="0" applyFont="1" applyFill="1" applyBorder="1"/>
    <xf numFmtId="1" fontId="3" fillId="0" borderId="17" xfId="0" applyNumberFormat="1" applyFont="1" applyFill="1" applyBorder="1"/>
    <xf numFmtId="1" fontId="3" fillId="0" borderId="18" xfId="0" applyNumberFormat="1" applyFont="1" applyFill="1" applyBorder="1"/>
    <xf numFmtId="1" fontId="3" fillId="0" borderId="16" xfId="0" applyNumberFormat="1" applyFont="1" applyFill="1" applyBorder="1"/>
    <xf numFmtId="0" fontId="3" fillId="0" borderId="5" xfId="0" applyFont="1" applyFill="1" applyBorder="1" applyAlignment="1">
      <alignment wrapText="1"/>
    </xf>
    <xf numFmtId="0" fontId="3" fillId="0" borderId="19" xfId="0" applyFont="1" applyFill="1" applyBorder="1"/>
    <xf numFmtId="1" fontId="3" fillId="0" borderId="20" xfId="0" applyNumberFormat="1" applyFont="1" applyFill="1" applyBorder="1"/>
    <xf numFmtId="1" fontId="3" fillId="0" borderId="19" xfId="0" applyNumberFormat="1" applyFont="1" applyFill="1" applyBorder="1"/>
    <xf numFmtId="1" fontId="3" fillId="0" borderId="21" xfId="0" applyNumberFormat="1" applyFont="1" applyFill="1" applyBorder="1"/>
    <xf numFmtId="0" fontId="7" fillId="0" borderId="16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1" fontId="7" fillId="0" borderId="16" xfId="0" applyNumberFormat="1" applyFont="1" applyFill="1" applyBorder="1"/>
    <xf numFmtId="1" fontId="7" fillId="0" borderId="17" xfId="0" applyNumberFormat="1" applyFont="1" applyFill="1" applyBorder="1"/>
    <xf numFmtId="1" fontId="7" fillId="0" borderId="18" xfId="0" applyNumberFormat="1" applyFont="1" applyFill="1" applyBorder="1"/>
    <xf numFmtId="0" fontId="7" fillId="0" borderId="5" xfId="0" applyFont="1" applyFill="1" applyBorder="1"/>
    <xf numFmtId="1" fontId="3" fillId="0" borderId="0" xfId="0" applyNumberFormat="1" applyFont="1"/>
    <xf numFmtId="0" fontId="8" fillId="0" borderId="0" xfId="0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30.09.2017</v>
          </cell>
          <cell r="D1" t="str">
            <v>30th SEPTEMBER 2017</v>
          </cell>
          <cell r="E1" t="str">
            <v>30.09.2016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>
        <row r="15">
          <cell r="D15">
            <v>3792528.4448665008</v>
          </cell>
          <cell r="F15">
            <v>4184241.0113212997</v>
          </cell>
          <cell r="P15">
            <v>1006855.353384</v>
          </cell>
          <cell r="R15">
            <v>942738.35934060009</v>
          </cell>
          <cell r="BL15">
            <v>55296104.323034987</v>
          </cell>
          <cell r="BN15">
            <v>51850372.086188585</v>
          </cell>
        </row>
      </sheetData>
      <sheetData sheetId="5">
        <row r="17">
          <cell r="D17">
            <v>5139220.1129999999</v>
          </cell>
          <cell r="F17">
            <v>2120590.4319999982</v>
          </cell>
          <cell r="P17">
            <v>183626.66999999993</v>
          </cell>
          <cell r="R17">
            <v>356852.03600000008</v>
          </cell>
          <cell r="BL17">
            <v>47462233.782000005</v>
          </cell>
          <cell r="BN17">
            <v>45585387.475999981</v>
          </cell>
        </row>
      </sheetData>
      <sheetData sheetId="6">
        <row r="14">
          <cell r="D14">
            <v>435439.24699999997</v>
          </cell>
          <cell r="F14">
            <v>399132.10900000005</v>
          </cell>
          <cell r="P14">
            <v>80681.092999999993</v>
          </cell>
          <cell r="R14">
            <v>81659.788000000015</v>
          </cell>
          <cell r="BL14">
            <v>773920.89999999851</v>
          </cell>
          <cell r="BN14">
            <v>2629696.534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92D050"/>
  </sheetPr>
  <dimension ref="A1:W31"/>
  <sheetViews>
    <sheetView showGridLines="0" showZeros="0" tabSelected="1" workbookViewId="0">
      <selection activeCell="E14" sqref="E14"/>
    </sheetView>
  </sheetViews>
  <sheetFormatPr defaultColWidth="0" defaultRowHeight="21" customHeight="1" zeroHeight="1"/>
  <cols>
    <col min="1" max="1" width="2.85546875" style="2" customWidth="1"/>
    <col min="2" max="2" width="9.140625" style="2" customWidth="1"/>
    <col min="3" max="3" width="45.7109375" style="2" customWidth="1"/>
    <col min="4" max="4" width="33.28515625" style="2" customWidth="1"/>
    <col min="5" max="20" width="17.7109375" style="2" customWidth="1"/>
    <col min="21" max="21" width="3.85546875" style="2" customWidth="1"/>
    <col min="22" max="22" width="2.28515625" style="2" customWidth="1"/>
    <col min="23" max="23" width="16.28515625" style="2" customWidth="1"/>
    <col min="24" max="16384" width="9.140625" style="2" hidden="1"/>
  </cols>
  <sheetData>
    <row r="1" spans="2:2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3"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3" ht="22.5">
      <c r="T4" s="4"/>
      <c r="W4" s="4"/>
    </row>
    <row r="5" spans="2:23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3">
      <c r="B6" s="3" t="str">
        <f>"Revenue Accounts for the period ended " &amp; [1]INDEX!D1</f>
        <v>Revenue Accounts for the period ended 30th SEPTEMBER 2017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3" ht="21.75" thickBot="1">
      <c r="H7" s="5" t="s">
        <v>3</v>
      </c>
      <c r="L7" s="5" t="s">
        <v>3</v>
      </c>
      <c r="P7" s="5" t="s">
        <v>3</v>
      </c>
      <c r="T7" s="5" t="s">
        <v>3</v>
      </c>
    </row>
    <row r="8" spans="2:23" s="11" customFormat="1">
      <c r="B8" s="6"/>
      <c r="C8" s="7" t="s">
        <v>4</v>
      </c>
      <c r="D8" s="8" t="s">
        <v>5</v>
      </c>
      <c r="E8" s="6" t="s">
        <v>6</v>
      </c>
      <c r="F8" s="9"/>
      <c r="G8" s="9"/>
      <c r="H8" s="10"/>
      <c r="I8" s="6" t="s">
        <v>7</v>
      </c>
      <c r="J8" s="9"/>
      <c r="K8" s="9"/>
      <c r="L8" s="10"/>
      <c r="M8" s="6" t="s">
        <v>8</v>
      </c>
      <c r="N8" s="9"/>
      <c r="O8" s="9"/>
      <c r="P8" s="10"/>
      <c r="Q8" s="6" t="s">
        <v>9</v>
      </c>
      <c r="R8" s="9"/>
      <c r="S8" s="9"/>
      <c r="T8" s="10"/>
    </row>
    <row r="9" spans="2:23" s="18" customFormat="1" ht="63.75" customHeight="1" thickBot="1">
      <c r="B9" s="12"/>
      <c r="C9" s="13"/>
      <c r="D9" s="14"/>
      <c r="E9" s="15" t="str">
        <f>"For the Quarter ended " &amp;[1]INDEX!$C$1</f>
        <v>For the Quarter ended 30.09.2017</v>
      </c>
      <c r="F9" s="16" t="str">
        <f>"Upto the Quarter ended " &amp;[1]INDEX!$C$1</f>
        <v>Upto the Quarter ended 30.09.2017</v>
      </c>
      <c r="G9" s="16" t="str">
        <f>"For the Quarter ended " &amp;[1]INDEX!$E$1</f>
        <v>For the Quarter ended 30.09.2016</v>
      </c>
      <c r="H9" s="17" t="str">
        <f>"Upto the Quarter ended " &amp;[1]INDEX!$E$1</f>
        <v>Upto the Quarter ended 30.09.2016</v>
      </c>
      <c r="I9" s="15" t="str">
        <f>"For the Quarter ended " &amp;[1]INDEX!$C$1</f>
        <v>For the Quarter ended 30.09.2017</v>
      </c>
      <c r="J9" s="16" t="str">
        <f>"Upto the Quarter ended " &amp;[1]INDEX!$C$1</f>
        <v>Upto the Quarter ended 30.09.2017</v>
      </c>
      <c r="K9" s="16" t="str">
        <f>"For the Quarter ended " &amp;[1]INDEX!$E$1</f>
        <v>For the Quarter ended 30.09.2016</v>
      </c>
      <c r="L9" s="17" t="str">
        <f>"Upto the Quarter ended " &amp;[1]INDEX!$E$1</f>
        <v>Upto the Quarter ended 30.09.2016</v>
      </c>
      <c r="M9" s="15" t="str">
        <f>"For the Quarter ended " &amp;[1]INDEX!$C$1</f>
        <v>For the Quarter ended 30.09.2017</v>
      </c>
      <c r="N9" s="16" t="str">
        <f>"Upto the Quarter ended " &amp;[1]INDEX!$C$1</f>
        <v>Upto the Quarter ended 30.09.2017</v>
      </c>
      <c r="O9" s="16" t="str">
        <f>"For the Quarter ended " &amp;[1]INDEX!$E$1</f>
        <v>For the Quarter ended 30.09.2016</v>
      </c>
      <c r="P9" s="17" t="str">
        <f>"Upto the Quarter ended " &amp;[1]INDEX!$E$1</f>
        <v>Upto the Quarter ended 30.09.2016</v>
      </c>
      <c r="Q9" s="15" t="str">
        <f>"For the Quarter ended " &amp;[1]INDEX!$C$1</f>
        <v>For the Quarter ended 30.09.2017</v>
      </c>
      <c r="R9" s="16" t="str">
        <f>"Upto the Quarter ended " &amp;[1]INDEX!$C$1</f>
        <v>Upto the Quarter ended 30.09.2017</v>
      </c>
      <c r="S9" s="16" t="str">
        <f>"For the Quarter ended " &amp;[1]INDEX!$E$1</f>
        <v>For the Quarter ended 30.09.2016</v>
      </c>
      <c r="T9" s="17" t="str">
        <f>"Upto the Quarter ended " &amp;[1]INDEX!$E$1</f>
        <v>Upto the Quarter ended 30.09.2016</v>
      </c>
    </row>
    <row r="10" spans="2:23" s="25" customFormat="1">
      <c r="B10" s="19">
        <v>1</v>
      </c>
      <c r="C10" s="20" t="s">
        <v>10</v>
      </c>
      <c r="D10" s="21" t="s">
        <v>11</v>
      </c>
      <c r="E10" s="22">
        <v>926695.00162470108</v>
      </c>
      <c r="F10" s="23">
        <f>'[1]NL-4 PREM SCH'!D15</f>
        <v>3792528.4448665008</v>
      </c>
      <c r="G10" s="23">
        <v>1726629.0435058996</v>
      </c>
      <c r="H10" s="24">
        <f>'[1]NL-4 PREM SCH'!F15</f>
        <v>4184241.0113212997</v>
      </c>
      <c r="I10" s="22">
        <v>310502.13606500009</v>
      </c>
      <c r="J10" s="23">
        <f>'[1]NL-4 PREM SCH'!P15</f>
        <v>1006855.353384</v>
      </c>
      <c r="K10" s="23">
        <v>293994.81297100009</v>
      </c>
      <c r="L10" s="24">
        <f>'[1]NL-4 PREM SCH'!R15</f>
        <v>942738.35934060009</v>
      </c>
      <c r="M10" s="22">
        <v>28376324.59982539</v>
      </c>
      <c r="N10" s="23">
        <f>'[1]NL-4 PREM SCH'!BL15-1</f>
        <v>55296103.323034987</v>
      </c>
      <c r="O10" s="23">
        <v>24955069.421332881</v>
      </c>
      <c r="P10" s="24">
        <f>'[1]NL-4 PREM SCH'!BN15</f>
        <v>51850372.086188585</v>
      </c>
      <c r="Q10" s="22">
        <f>+E10+I10+M10</f>
        <v>29613521.737515092</v>
      </c>
      <c r="R10" s="23">
        <f t="shared" ref="R10:T13" si="0">+F10+J10+N10</f>
        <v>60095487.121285491</v>
      </c>
      <c r="S10" s="23">
        <f t="shared" si="0"/>
        <v>26975693.27780978</v>
      </c>
      <c r="T10" s="24">
        <f t="shared" si="0"/>
        <v>56977351.456850484</v>
      </c>
    </row>
    <row r="11" spans="2:23" s="25" customFormat="1">
      <c r="B11" s="19">
        <v>2</v>
      </c>
      <c r="C11" s="20" t="s">
        <v>12</v>
      </c>
      <c r="D11" s="21"/>
      <c r="E11" s="22">
        <v>263555</v>
      </c>
      <c r="F11" s="23">
        <v>482921</v>
      </c>
      <c r="G11" s="23">
        <v>235367</v>
      </c>
      <c r="H11" s="24">
        <v>317798</v>
      </c>
      <c r="I11" s="22">
        <v>51822</v>
      </c>
      <c r="J11" s="23">
        <v>94955</v>
      </c>
      <c r="K11" s="23">
        <v>44228</v>
      </c>
      <c r="L11" s="24">
        <v>59718</v>
      </c>
      <c r="M11" s="22">
        <v>2436386</v>
      </c>
      <c r="N11" s="26">
        <v>4464283</v>
      </c>
      <c r="O11" s="23">
        <v>1996916</v>
      </c>
      <c r="P11" s="24">
        <v>2696285</v>
      </c>
      <c r="Q11" s="22">
        <f t="shared" ref="Q11:Q13" si="1">+E11+I11+M11</f>
        <v>2751763</v>
      </c>
      <c r="R11" s="23">
        <f t="shared" si="0"/>
        <v>5042159</v>
      </c>
      <c r="S11" s="23">
        <f t="shared" si="0"/>
        <v>2276511</v>
      </c>
      <c r="T11" s="24">
        <f t="shared" si="0"/>
        <v>3073801</v>
      </c>
    </row>
    <row r="12" spans="2:23" s="25" customFormat="1">
      <c r="B12" s="19">
        <v>3</v>
      </c>
      <c r="C12" s="20" t="s">
        <v>13</v>
      </c>
      <c r="D12" s="21"/>
      <c r="E12" s="22">
        <v>0</v>
      </c>
      <c r="F12" s="23">
        <v>0</v>
      </c>
      <c r="G12" s="23">
        <v>0</v>
      </c>
      <c r="H12" s="24">
        <v>0</v>
      </c>
      <c r="I12" s="22">
        <v>0</v>
      </c>
      <c r="J12" s="23">
        <v>0</v>
      </c>
      <c r="K12" s="23">
        <v>31</v>
      </c>
      <c r="L12" s="24">
        <v>31</v>
      </c>
      <c r="M12" s="22">
        <v>18682</v>
      </c>
      <c r="N12" s="23">
        <v>18682</v>
      </c>
      <c r="O12" s="23">
        <v>-15109</v>
      </c>
      <c r="P12" s="24">
        <v>1643</v>
      </c>
      <c r="Q12" s="22">
        <f t="shared" si="1"/>
        <v>18682</v>
      </c>
      <c r="R12" s="23">
        <f t="shared" si="0"/>
        <v>18682</v>
      </c>
      <c r="S12" s="23">
        <f t="shared" si="0"/>
        <v>-15078</v>
      </c>
      <c r="T12" s="24">
        <f t="shared" si="0"/>
        <v>1674</v>
      </c>
    </row>
    <row r="13" spans="2:23" s="25" customFormat="1" ht="21.75" thickBot="1">
      <c r="B13" s="27">
        <v>4</v>
      </c>
      <c r="C13" s="28" t="s">
        <v>14</v>
      </c>
      <c r="D13" s="29"/>
      <c r="E13" s="22">
        <v>307998</v>
      </c>
      <c r="F13" s="30">
        <v>585113</v>
      </c>
      <c r="G13" s="23">
        <v>372460</v>
      </c>
      <c r="H13" s="31">
        <v>621229</v>
      </c>
      <c r="I13" s="22">
        <v>60560</v>
      </c>
      <c r="J13" s="30">
        <v>115048</v>
      </c>
      <c r="K13" s="30">
        <v>69990</v>
      </c>
      <c r="L13" s="24">
        <v>116736</v>
      </c>
      <c r="M13" s="32">
        <v>2847238</v>
      </c>
      <c r="N13" s="30">
        <v>5408981</v>
      </c>
      <c r="O13" s="30">
        <v>3160050</v>
      </c>
      <c r="P13" s="31">
        <v>5270676</v>
      </c>
      <c r="Q13" s="32">
        <f t="shared" si="1"/>
        <v>3215796</v>
      </c>
      <c r="R13" s="30">
        <f t="shared" si="0"/>
        <v>6109142</v>
      </c>
      <c r="S13" s="30">
        <f t="shared" si="0"/>
        <v>3602500</v>
      </c>
      <c r="T13" s="31">
        <f t="shared" si="0"/>
        <v>6008641</v>
      </c>
    </row>
    <row r="14" spans="2:23" s="39" customFormat="1" ht="21.75" thickBot="1">
      <c r="B14" s="33"/>
      <c r="C14" s="34" t="s">
        <v>15</v>
      </c>
      <c r="D14" s="35"/>
      <c r="E14" s="36">
        <f>SUM(E10:E13)</f>
        <v>1498248.0016247011</v>
      </c>
      <c r="F14" s="37">
        <f t="shared" ref="F14" si="2">SUM(F10:F13)</f>
        <v>4860562.4448665008</v>
      </c>
      <c r="G14" s="37">
        <f>SUM(G10:G13)</f>
        <v>2334456.0435058996</v>
      </c>
      <c r="H14" s="38">
        <f t="shared" ref="H14:T14" si="3">SUM(H10:H13)</f>
        <v>5123268.0113212997</v>
      </c>
      <c r="I14" s="36">
        <f>SUM(I10:I13)</f>
        <v>422884.13606500009</v>
      </c>
      <c r="J14" s="37">
        <f t="shared" ref="J14" si="4">SUM(J10:J13)</f>
        <v>1216858.353384</v>
      </c>
      <c r="K14" s="37">
        <f>SUM(K10:K13)</f>
        <v>408243.81297100009</v>
      </c>
      <c r="L14" s="38">
        <f t="shared" ref="L14" si="5">SUM(L10:L13)</f>
        <v>1119223.3593406002</v>
      </c>
      <c r="M14" s="36">
        <f>SUM(M10:M13)</f>
        <v>33678630.59982539</v>
      </c>
      <c r="N14" s="37">
        <f t="shared" ref="N14" si="6">SUM(N10:N13)</f>
        <v>65188049.323034987</v>
      </c>
      <c r="O14" s="37">
        <f>SUM(O10:O13)</f>
        <v>30096926.421332881</v>
      </c>
      <c r="P14" s="38">
        <f t="shared" ref="P14" si="7">SUM(P10:P13)</f>
        <v>59818976.086188585</v>
      </c>
      <c r="Q14" s="36">
        <f t="shared" si="3"/>
        <v>35599762.737515092</v>
      </c>
      <c r="R14" s="37">
        <f t="shared" si="3"/>
        <v>71265470.121285498</v>
      </c>
      <c r="S14" s="37">
        <f t="shared" si="3"/>
        <v>32839626.27780978</v>
      </c>
      <c r="T14" s="38">
        <f t="shared" si="3"/>
        <v>66061467.456850484</v>
      </c>
    </row>
    <row r="15" spans="2:23" s="25" customFormat="1">
      <c r="B15" s="40">
        <v>1</v>
      </c>
      <c r="C15" s="41" t="s">
        <v>16</v>
      </c>
      <c r="D15" s="42" t="s">
        <v>17</v>
      </c>
      <c r="E15" s="22">
        <v>2246967.3259999994</v>
      </c>
      <c r="F15" s="43">
        <f>'[1]NL-5 CLAIMS SCH'!D17</f>
        <v>5139220.1129999999</v>
      </c>
      <c r="G15" s="43">
        <v>1583904.3839999977</v>
      </c>
      <c r="H15" s="44">
        <f>'[1]NL-5 CLAIMS SCH'!F17</f>
        <v>2120590.4319999982</v>
      </c>
      <c r="I15" s="45">
        <v>161929.09899999993</v>
      </c>
      <c r="J15" s="43">
        <f>'[1]NL-5 CLAIMS SCH'!P17</f>
        <v>183626.66999999993</v>
      </c>
      <c r="K15" s="43">
        <v>318220.1100000001</v>
      </c>
      <c r="L15" s="44">
        <f>'[1]NL-5 CLAIMS SCH'!R17</f>
        <v>356852.03600000008</v>
      </c>
      <c r="M15" s="45">
        <v>23669850.196000025</v>
      </c>
      <c r="N15" s="43">
        <f>'[1]NL-5 CLAIMS SCH'!BL17</f>
        <v>47462233.782000005</v>
      </c>
      <c r="O15" s="43">
        <v>22666828.81599997</v>
      </c>
      <c r="P15" s="44">
        <f>'[1]NL-5 CLAIMS SCH'!BN17</f>
        <v>45585387.475999981</v>
      </c>
      <c r="Q15" s="45">
        <f t="shared" ref="Q15:T20" si="8">+E15+I15+M15</f>
        <v>26078746.621000025</v>
      </c>
      <c r="R15" s="43">
        <f t="shared" si="8"/>
        <v>52785080.565000005</v>
      </c>
      <c r="S15" s="43">
        <f t="shared" si="8"/>
        <v>24568953.309999969</v>
      </c>
      <c r="T15" s="44">
        <f t="shared" si="8"/>
        <v>48062829.943999976</v>
      </c>
    </row>
    <row r="16" spans="2:23" s="25" customFormat="1">
      <c r="B16" s="19">
        <v>2</v>
      </c>
      <c r="C16" s="20" t="s">
        <v>18</v>
      </c>
      <c r="D16" s="21" t="s">
        <v>19</v>
      </c>
      <c r="E16" s="22">
        <v>205486.57999999996</v>
      </c>
      <c r="F16" s="23">
        <f>'[1]NL-6 COMM SCH'!D14</f>
        <v>435439.24699999997</v>
      </c>
      <c r="G16" s="23">
        <v>155313.33600000004</v>
      </c>
      <c r="H16" s="24">
        <f>'[1]NL-6 COMM SCH'!F14</f>
        <v>399132.10900000005</v>
      </c>
      <c r="I16" s="22">
        <v>37893.668999999994</v>
      </c>
      <c r="J16" s="23">
        <f>'[1]NL-6 COMM SCH'!P14</f>
        <v>80681.092999999993</v>
      </c>
      <c r="K16" s="23">
        <v>36716.257000000012</v>
      </c>
      <c r="L16" s="24">
        <f>'[1]NL-6 COMM SCH'!R14</f>
        <v>81659.788000000015</v>
      </c>
      <c r="M16" s="22">
        <v>194708.54099999834</v>
      </c>
      <c r="N16" s="23">
        <f>'[1]NL-6 COMM SCH'!BL14</f>
        <v>773920.89999999851</v>
      </c>
      <c r="O16" s="23">
        <v>1330046.8600000001</v>
      </c>
      <c r="P16" s="24">
        <f>'[1]NL-6 COMM SCH'!BN14</f>
        <v>2629696.534</v>
      </c>
      <c r="Q16" s="22">
        <f>+E16+I16+M16</f>
        <v>438088.78999999829</v>
      </c>
      <c r="R16" s="23">
        <f t="shared" si="8"/>
        <v>1290041.2399999984</v>
      </c>
      <c r="S16" s="23">
        <f t="shared" si="8"/>
        <v>1522076.4530000002</v>
      </c>
      <c r="T16" s="24">
        <f t="shared" si="8"/>
        <v>3110488.4309999999</v>
      </c>
    </row>
    <row r="17" spans="2:20" s="25" customFormat="1">
      <c r="B17" s="19">
        <v>3</v>
      </c>
      <c r="C17" s="20" t="s">
        <v>20</v>
      </c>
      <c r="D17" s="21" t="s">
        <v>21</v>
      </c>
      <c r="E17" s="22">
        <v>277114</v>
      </c>
      <c r="F17" s="23">
        <v>985363</v>
      </c>
      <c r="G17" s="23">
        <v>383908</v>
      </c>
      <c r="H17" s="24">
        <v>999951</v>
      </c>
      <c r="I17" s="22">
        <v>53869</v>
      </c>
      <c r="J17" s="23">
        <v>149707</v>
      </c>
      <c r="K17" s="23">
        <v>57051</v>
      </c>
      <c r="L17" s="24">
        <v>176737</v>
      </c>
      <c r="M17" s="22">
        <v>9011907</v>
      </c>
      <c r="N17" s="23">
        <v>16268666</v>
      </c>
      <c r="O17" s="23">
        <v>7433898</v>
      </c>
      <c r="P17" s="24">
        <v>14536521</v>
      </c>
      <c r="Q17" s="22">
        <f t="shared" si="8"/>
        <v>9342890</v>
      </c>
      <c r="R17" s="23">
        <f t="shared" si="8"/>
        <v>17403736</v>
      </c>
      <c r="S17" s="23">
        <f t="shared" si="8"/>
        <v>7874857</v>
      </c>
      <c r="T17" s="24">
        <f t="shared" si="8"/>
        <v>15713209</v>
      </c>
    </row>
    <row r="18" spans="2:20" s="25" customFormat="1">
      <c r="B18" s="19">
        <v>4</v>
      </c>
      <c r="C18" s="20" t="s">
        <v>22</v>
      </c>
      <c r="D18" s="21"/>
      <c r="E18" s="22">
        <v>0</v>
      </c>
      <c r="F18" s="23"/>
      <c r="G18" s="23">
        <v>0</v>
      </c>
      <c r="H18" s="24"/>
      <c r="I18" s="22">
        <v>0</v>
      </c>
      <c r="J18" s="23"/>
      <c r="K18" s="23">
        <v>0</v>
      </c>
      <c r="L18" s="24"/>
      <c r="M18" s="22">
        <v>0</v>
      </c>
      <c r="N18" s="23"/>
      <c r="O18" s="23">
        <v>0</v>
      </c>
      <c r="P18" s="24"/>
      <c r="Q18" s="22">
        <f t="shared" si="8"/>
        <v>0</v>
      </c>
      <c r="R18" s="23">
        <f t="shared" si="8"/>
        <v>0</v>
      </c>
      <c r="S18" s="23">
        <f t="shared" si="8"/>
        <v>0</v>
      </c>
      <c r="T18" s="24">
        <f t="shared" si="8"/>
        <v>0</v>
      </c>
    </row>
    <row r="19" spans="2:20" s="25" customFormat="1">
      <c r="B19" s="20">
        <v>5</v>
      </c>
      <c r="C19" s="20" t="s">
        <v>23</v>
      </c>
      <c r="D19" s="20"/>
      <c r="E19" s="22">
        <v>0</v>
      </c>
      <c r="F19" s="23">
        <v>0</v>
      </c>
      <c r="G19" s="23">
        <v>231</v>
      </c>
      <c r="H19" s="23">
        <v>266</v>
      </c>
      <c r="I19" s="23">
        <v>0</v>
      </c>
      <c r="J19" s="23">
        <v>0</v>
      </c>
      <c r="K19" s="23">
        <v>-3</v>
      </c>
      <c r="L19" s="23">
        <v>0</v>
      </c>
      <c r="M19" s="23">
        <v>-3019</v>
      </c>
      <c r="N19" s="23">
        <v>0</v>
      </c>
      <c r="O19" s="23">
        <v>0</v>
      </c>
      <c r="P19" s="23">
        <v>0</v>
      </c>
      <c r="Q19" s="23">
        <f t="shared" si="8"/>
        <v>-3019</v>
      </c>
      <c r="R19" s="23">
        <f t="shared" si="8"/>
        <v>0</v>
      </c>
      <c r="S19" s="23">
        <f t="shared" si="8"/>
        <v>228</v>
      </c>
      <c r="T19" s="23">
        <f t="shared" si="8"/>
        <v>266</v>
      </c>
    </row>
    <row r="20" spans="2:20" s="25" customFormat="1" ht="84.75" thickBot="1">
      <c r="B20" s="20">
        <v>6</v>
      </c>
      <c r="C20" s="46" t="s">
        <v>24</v>
      </c>
      <c r="D20" s="47"/>
      <c r="E20" s="22">
        <v>5773</v>
      </c>
      <c r="F20" s="48">
        <v>8130</v>
      </c>
      <c r="G20" s="23">
        <v>3637</v>
      </c>
      <c r="H20" s="49">
        <v>4743</v>
      </c>
      <c r="I20" s="23">
        <v>1136</v>
      </c>
      <c r="J20" s="48">
        <v>1599</v>
      </c>
      <c r="K20" s="48">
        <v>683</v>
      </c>
      <c r="L20" s="49">
        <v>891</v>
      </c>
      <c r="M20" s="50">
        <v>53368</v>
      </c>
      <c r="N20" s="48">
        <v>75155</v>
      </c>
      <c r="O20" s="48">
        <v>30862</v>
      </c>
      <c r="P20" s="49">
        <v>40243</v>
      </c>
      <c r="Q20" s="50">
        <f t="shared" si="8"/>
        <v>60277</v>
      </c>
      <c r="R20" s="48">
        <f t="shared" si="8"/>
        <v>84884</v>
      </c>
      <c r="S20" s="48">
        <f t="shared" si="8"/>
        <v>35182</v>
      </c>
      <c r="T20" s="49">
        <f t="shared" si="8"/>
        <v>45877</v>
      </c>
    </row>
    <row r="21" spans="2:20" s="39" customFormat="1" ht="21.75" thickBot="1">
      <c r="B21" s="33"/>
      <c r="C21" s="34" t="s">
        <v>25</v>
      </c>
      <c r="D21" s="35"/>
      <c r="E21" s="36">
        <f>SUM(E15:E20)</f>
        <v>2735340.9059999995</v>
      </c>
      <c r="F21" s="36">
        <f>SUM(F15:F20)</f>
        <v>6568152.3599999994</v>
      </c>
      <c r="G21" s="36">
        <f>SUM(G15:G20)</f>
        <v>2126993.7199999979</v>
      </c>
      <c r="H21" s="36">
        <f>SUM(H15:H20)-1</f>
        <v>3524681.5409999983</v>
      </c>
      <c r="I21" s="36">
        <f>SUM(I15:I20)</f>
        <v>254827.76799999992</v>
      </c>
      <c r="J21" s="36">
        <f>SUM(J15:J20)</f>
        <v>415613.76299999992</v>
      </c>
      <c r="K21" s="36">
        <f>SUM(K15:K20)</f>
        <v>412667.36700000009</v>
      </c>
      <c r="L21" s="36">
        <f>SUM(L15:L20)</f>
        <v>616139.82400000002</v>
      </c>
      <c r="M21" s="36">
        <f>SUM(M15:M20)</f>
        <v>32926814.737000022</v>
      </c>
      <c r="N21" s="36">
        <f t="shared" ref="N21:T21" si="9">SUM(N15:N20)</f>
        <v>64579975.682000004</v>
      </c>
      <c r="O21" s="36">
        <f>SUM(O15:O20)</f>
        <v>31461635.675999969</v>
      </c>
      <c r="P21" s="36">
        <f>SUM(P15:P20)+1</f>
        <v>62791849.009999983</v>
      </c>
      <c r="Q21" s="36">
        <f t="shared" si="9"/>
        <v>35916983.411000028</v>
      </c>
      <c r="R21" s="36">
        <f t="shared" si="9"/>
        <v>71563741.805000007</v>
      </c>
      <c r="S21" s="36">
        <f t="shared" si="9"/>
        <v>34001296.762999967</v>
      </c>
      <c r="T21" s="36">
        <f t="shared" si="9"/>
        <v>66932670.374999978</v>
      </c>
    </row>
    <row r="22" spans="2:20" s="39" customFormat="1">
      <c r="B22" s="51"/>
      <c r="C22" s="52" t="s">
        <v>26</v>
      </c>
      <c r="D22" s="53"/>
      <c r="E22" s="54">
        <f t="shared" ref="E22:T22" si="10">E14-E21</f>
        <v>-1237092.9043752984</v>
      </c>
      <c r="F22" s="55">
        <f>F14-F21</f>
        <v>-1707589.9151334986</v>
      </c>
      <c r="G22" s="55">
        <f t="shared" ref="G22:I22" si="11">G14-G21</f>
        <v>207462.32350590173</v>
      </c>
      <c r="H22" s="56">
        <f>H14-H21</f>
        <v>1598586.4703213014</v>
      </c>
      <c r="I22" s="54">
        <f t="shared" si="11"/>
        <v>168056.36806500016</v>
      </c>
      <c r="J22" s="55">
        <f>J14-J21-1</f>
        <v>801243.5903840001</v>
      </c>
      <c r="K22" s="55">
        <f t="shared" ref="K22:M22" si="12">K14-K21</f>
        <v>-4423.5540289999917</v>
      </c>
      <c r="L22" s="56">
        <f>L14-L21-1</f>
        <v>503082.53534060018</v>
      </c>
      <c r="M22" s="54">
        <f t="shared" si="12"/>
        <v>751815.8628253676</v>
      </c>
      <c r="N22" s="55">
        <f>N14-N21</f>
        <v>608073.6410349831</v>
      </c>
      <c r="O22" s="55">
        <f t="shared" ref="O22" si="13">O14-O21</f>
        <v>-1364709.2546670884</v>
      </c>
      <c r="P22" s="56">
        <f>P14-P21+1</f>
        <v>-2972871.9238113984</v>
      </c>
      <c r="Q22" s="54">
        <f t="shared" si="10"/>
        <v>-317220.67348493636</v>
      </c>
      <c r="R22" s="55">
        <f t="shared" si="10"/>
        <v>-298271.68371450901</v>
      </c>
      <c r="S22" s="55">
        <f t="shared" si="10"/>
        <v>-1161670.4851901866</v>
      </c>
      <c r="T22" s="56">
        <f t="shared" si="10"/>
        <v>-871202.91814949363</v>
      </c>
    </row>
    <row r="23" spans="2:20" s="25" customFormat="1">
      <c r="B23" s="19"/>
      <c r="C23" s="57"/>
      <c r="D23" s="21"/>
      <c r="E23" s="22"/>
      <c r="F23" s="23"/>
      <c r="G23" s="23"/>
      <c r="H23" s="24"/>
      <c r="I23" s="22"/>
      <c r="J23" s="23"/>
      <c r="K23" s="23"/>
      <c r="L23" s="24"/>
      <c r="M23" s="22"/>
      <c r="N23" s="23"/>
      <c r="O23" s="23"/>
      <c r="P23" s="24"/>
      <c r="Q23" s="22"/>
      <c r="R23" s="23"/>
      <c r="S23" s="23"/>
      <c r="T23" s="24"/>
    </row>
    <row r="24" spans="2:20" s="25" customFormat="1">
      <c r="B24" s="19"/>
      <c r="C24" s="57" t="s">
        <v>27</v>
      </c>
      <c r="D24" s="21"/>
      <c r="E24" s="22"/>
      <c r="F24" s="23"/>
      <c r="G24" s="23"/>
      <c r="H24" s="24"/>
      <c r="I24" s="22"/>
      <c r="J24" s="23"/>
      <c r="K24" s="23"/>
      <c r="L24" s="24"/>
      <c r="M24" s="22"/>
      <c r="N24" s="23"/>
      <c r="O24" s="23"/>
      <c r="P24" s="24"/>
      <c r="Q24" s="22"/>
      <c r="R24" s="23"/>
      <c r="S24" s="23"/>
      <c r="T24" s="24"/>
    </row>
    <row r="25" spans="2:20" s="25" customFormat="1">
      <c r="B25" s="19"/>
      <c r="C25" s="20" t="s">
        <v>28</v>
      </c>
      <c r="D25" s="21"/>
      <c r="E25" s="50">
        <f>E22</f>
        <v>-1237092.9043752984</v>
      </c>
      <c r="F25" s="23">
        <f t="shared" ref="F25:T25" si="14">F22</f>
        <v>-1707589.9151334986</v>
      </c>
      <c r="G25" s="23">
        <f>G22</f>
        <v>207462.32350590173</v>
      </c>
      <c r="H25" s="24">
        <f t="shared" si="14"/>
        <v>1598586.4703213014</v>
      </c>
      <c r="I25" s="22">
        <f>I22</f>
        <v>168056.36806500016</v>
      </c>
      <c r="J25" s="23">
        <f t="shared" si="14"/>
        <v>801243.5903840001</v>
      </c>
      <c r="K25" s="23">
        <f>K22</f>
        <v>-4423.5540289999917</v>
      </c>
      <c r="L25" s="24">
        <f t="shared" si="14"/>
        <v>503082.53534060018</v>
      </c>
      <c r="M25" s="22">
        <f>M22</f>
        <v>751815.8628253676</v>
      </c>
      <c r="N25" s="23">
        <f t="shared" si="14"/>
        <v>608073.6410349831</v>
      </c>
      <c r="O25" s="23">
        <f>O22</f>
        <v>-1364709.2546670884</v>
      </c>
      <c r="P25" s="24">
        <f t="shared" si="14"/>
        <v>-2972871.9238113984</v>
      </c>
      <c r="Q25" s="22">
        <f t="shared" si="14"/>
        <v>-317220.67348493636</v>
      </c>
      <c r="R25" s="23">
        <f t="shared" si="14"/>
        <v>-298271.68371450901</v>
      </c>
      <c r="S25" s="23">
        <f t="shared" si="14"/>
        <v>-1161670.4851901866</v>
      </c>
      <c r="T25" s="24">
        <f t="shared" si="14"/>
        <v>-871202.91814949363</v>
      </c>
    </row>
    <row r="26" spans="2:20" s="25" customFormat="1">
      <c r="B26" s="19"/>
      <c r="C26" s="20" t="s">
        <v>29</v>
      </c>
      <c r="D26" s="21"/>
      <c r="E26" s="22"/>
      <c r="F26" s="23"/>
      <c r="G26" s="23"/>
      <c r="H26" s="24"/>
      <c r="I26" s="22"/>
      <c r="J26" s="23"/>
      <c r="K26" s="23"/>
      <c r="L26" s="24"/>
      <c r="M26" s="22"/>
      <c r="N26" s="23"/>
      <c r="O26" s="23"/>
      <c r="P26" s="24"/>
      <c r="Q26" s="22">
        <f t="shared" ref="Q26:T27" si="15">+E26+I26+M26</f>
        <v>0</v>
      </c>
      <c r="R26" s="23">
        <f t="shared" si="15"/>
        <v>0</v>
      </c>
      <c r="S26" s="23">
        <f t="shared" si="15"/>
        <v>0</v>
      </c>
      <c r="T26" s="24">
        <f t="shared" si="15"/>
        <v>0</v>
      </c>
    </row>
    <row r="27" spans="2:20" s="25" customFormat="1" ht="21.75" thickBot="1">
      <c r="B27" s="27"/>
      <c r="C27" s="28" t="s">
        <v>30</v>
      </c>
      <c r="D27" s="29"/>
      <c r="E27" s="32"/>
      <c r="F27" s="30"/>
      <c r="G27" s="30"/>
      <c r="H27" s="31"/>
      <c r="I27" s="32"/>
      <c r="J27" s="30"/>
      <c r="K27" s="30"/>
      <c r="L27" s="31"/>
      <c r="M27" s="32"/>
      <c r="N27" s="30"/>
      <c r="O27" s="30"/>
      <c r="P27" s="31"/>
      <c r="Q27" s="32">
        <f t="shared" si="15"/>
        <v>0</v>
      </c>
      <c r="R27" s="30">
        <f t="shared" si="15"/>
        <v>0</v>
      </c>
      <c r="S27" s="30">
        <f t="shared" si="15"/>
        <v>0</v>
      </c>
      <c r="T27" s="31">
        <f t="shared" si="15"/>
        <v>0</v>
      </c>
    </row>
    <row r="28" spans="2:20" s="39" customFormat="1" ht="21.75" thickBot="1">
      <c r="B28" s="33"/>
      <c r="C28" s="34" t="s">
        <v>31</v>
      </c>
      <c r="D28" s="35"/>
      <c r="E28" s="36">
        <f>SUM(E25:E27)</f>
        <v>-1237092.9043752984</v>
      </c>
      <c r="F28" s="37">
        <f t="shared" ref="F28" si="16">SUM(F25:F27)</f>
        <v>-1707589.9151334986</v>
      </c>
      <c r="G28" s="37">
        <f>SUM(G25:G27)</f>
        <v>207462.32350590173</v>
      </c>
      <c r="H28" s="38">
        <f t="shared" ref="H28:T28" si="17">SUM(H25:H27)</f>
        <v>1598586.4703213014</v>
      </c>
      <c r="I28" s="36">
        <f>SUM(I25:I27)</f>
        <v>168056.36806500016</v>
      </c>
      <c r="J28" s="37">
        <f t="shared" ref="J28" si="18">SUM(J25:J27)</f>
        <v>801243.5903840001</v>
      </c>
      <c r="K28" s="37">
        <f>SUM(K25:K27)</f>
        <v>-4423.5540289999917</v>
      </c>
      <c r="L28" s="38">
        <f t="shared" ref="L28" si="19">SUM(L25:L27)</f>
        <v>503082.53534060018</v>
      </c>
      <c r="M28" s="36">
        <f>SUM(M25:M27)</f>
        <v>751815.8628253676</v>
      </c>
      <c r="N28" s="37">
        <f t="shared" ref="N28" si="20">SUM(N25:N27)</f>
        <v>608073.6410349831</v>
      </c>
      <c r="O28" s="37">
        <f>SUM(O25:O27)</f>
        <v>-1364709.2546670884</v>
      </c>
      <c r="P28" s="38">
        <f t="shared" ref="P28" si="21">SUM(P25:P27)</f>
        <v>-2972871.9238113984</v>
      </c>
      <c r="Q28" s="36">
        <f t="shared" si="17"/>
        <v>-317220.67348493636</v>
      </c>
      <c r="R28" s="37">
        <f t="shared" si="17"/>
        <v>-298271.68371450901</v>
      </c>
      <c r="S28" s="37">
        <f t="shared" si="17"/>
        <v>-1161670.4851901866</v>
      </c>
      <c r="T28" s="38">
        <f t="shared" si="17"/>
        <v>-871202.91814949363</v>
      </c>
    </row>
    <row r="29" spans="2:20">
      <c r="E29" s="58"/>
      <c r="G29" s="58"/>
      <c r="I29" s="58"/>
      <c r="K29" s="58"/>
      <c r="M29" s="58"/>
      <c r="O29" s="58"/>
    </row>
    <row r="30" spans="2:20">
      <c r="C30" s="59" t="s">
        <v>32</v>
      </c>
      <c r="D30" s="59"/>
      <c r="E30" s="59"/>
      <c r="F30" s="59"/>
      <c r="G30" s="59"/>
    </row>
    <row r="31" spans="2:20">
      <c r="C31" s="59" t="s">
        <v>33</v>
      </c>
      <c r="D31" s="59"/>
      <c r="E31" s="59"/>
      <c r="F31" s="59"/>
      <c r="G31" s="59"/>
    </row>
  </sheetData>
  <mergeCells count="12">
    <mergeCell ref="M8:P8"/>
    <mergeCell ref="Q8:T8"/>
    <mergeCell ref="B1:T1"/>
    <mergeCell ref="B2:T2"/>
    <mergeCell ref="B3:T3"/>
    <mergeCell ref="B5:T5"/>
    <mergeCell ref="B6:T6"/>
    <mergeCell ref="B8:B9"/>
    <mergeCell ref="C8:C9"/>
    <mergeCell ref="D8:D9"/>
    <mergeCell ref="E8:H8"/>
    <mergeCell ref="I8:L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 REV ACC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2017-12-07T13:10:53Z</dcterms:created>
  <dcterms:modified xsi:type="dcterms:W3CDTF">2017-12-07T13:11:46Z</dcterms:modified>
</cp:coreProperties>
</file>