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30 ANALYTICAL RATIOS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40" i="1"/>
  <c r="E38"/>
  <c r="E39" s="1"/>
  <c r="D38"/>
  <c r="D39" s="1"/>
  <c r="E25"/>
  <c r="D25"/>
  <c r="E24"/>
  <c r="D24"/>
  <c r="E23"/>
  <c r="D23" s="1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 s="1"/>
  <c r="E12"/>
  <c r="D12"/>
  <c r="E11"/>
  <c r="D11"/>
  <c r="G8"/>
  <c r="F8"/>
  <c r="E8"/>
  <c r="D8"/>
  <c r="B6"/>
  <c r="B2"/>
</calcChain>
</file>

<file path=xl/sharedStrings.xml><?xml version="1.0" encoding="utf-8"?>
<sst xmlns="http://schemas.openxmlformats.org/spreadsheetml/2006/main" count="34" uniqueCount="34">
  <si>
    <t>NATIONAL INSURANCE COMPANY LIMITED</t>
  </si>
  <si>
    <t>CIN: U10200WB1906GOI001713</t>
  </si>
  <si>
    <t>FORM NL-30 ANALYTICAL RATIOS</t>
  </si>
  <si>
    <t>(Rs. In lakhs)</t>
  </si>
  <si>
    <t>Sl. No</t>
  </si>
  <si>
    <t>Particulars</t>
  </si>
  <si>
    <t xml:space="preserve">Gross Direct Premium Growth Rate </t>
  </si>
  <si>
    <t>Gross Direct Premium to Net worth ratio :</t>
  </si>
  <si>
    <t>Growth rate of Net Worth :</t>
  </si>
  <si>
    <t>Net Rention Ratio</t>
  </si>
  <si>
    <t xml:space="preserve">Net Commission Ratio </t>
  </si>
  <si>
    <t>Expense of Management to Gross Direct Premium Ratio :</t>
  </si>
  <si>
    <t>Expense of Management to Net Written Premium Ratio :</t>
  </si>
  <si>
    <t>Net Incurred Claims to Net Earned Premium</t>
  </si>
  <si>
    <t>Combined Ratio :</t>
  </si>
  <si>
    <t xml:space="preserve">Technical Reserves to net premium ratio : </t>
  </si>
  <si>
    <t>Underwriting balance ratio :</t>
  </si>
  <si>
    <t>Operating profit ratio :</t>
  </si>
  <si>
    <t>Liquid Assets to liabilities Ratio</t>
  </si>
  <si>
    <t>Net earning ratio :</t>
  </si>
  <si>
    <t>Return on net worth ratio :</t>
  </si>
  <si>
    <t>Available Solvency Margin to Required Solvency Margin Ratio *</t>
  </si>
  <si>
    <t>NPA ratio</t>
  </si>
  <si>
    <t>Gross NPA Ratio</t>
  </si>
  <si>
    <t>Net NPA Ratio</t>
  </si>
  <si>
    <t>* The Company has considered 20% of the Fair Value Change Account of the lowest of the outstanding  as at 31st March over the period 2016-17 to 2012-13 for calculation of Available Solvency Margin as permitted by the IRDAI vide its letter ref: IRDA/F&amp;A/GNI/LR/001/2017-18/33 dated 5th May, 2017</t>
  </si>
  <si>
    <t>Equity Holding pattern for Non-Life Insurers</t>
  </si>
  <si>
    <t>(a) No. of shares</t>
  </si>
  <si>
    <t>(b) Percentage of shareholding - Indian</t>
  </si>
  <si>
    <t>(b) Percentage of shareholding - Foreign</t>
  </si>
  <si>
    <t>(c) % of Government holding (in case of public sector insurance companies)</t>
  </si>
  <si>
    <t>(d) Basic EPS before extraordinary items (net of tax expense) for the period (not to be annualized)</t>
  </si>
  <si>
    <t>(e) DIluted EPS after extraordinary items (net of tax expense) for the period (not to be annualized)</t>
  </si>
  <si>
    <t>(f) Book value per share (Rs)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</si>
</sst>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3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8" fillId="2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2" fillId="3" borderId="4" xfId="0" applyFont="1" applyFill="1" applyBorder="1" applyAlignment="1">
      <alignment horizontal="center"/>
    </xf>
    <xf numFmtId="0" fontId="2" fillId="3" borderId="9" xfId="0" applyFont="1" applyFill="1" applyBorder="1"/>
    <xf numFmtId="10" fontId="2" fillId="0" borderId="10" xfId="2" applyNumberFormat="1" applyFont="1" applyFill="1" applyBorder="1"/>
    <xf numFmtId="10" fontId="2" fillId="3" borderId="10" xfId="2" applyNumberFormat="1" applyFont="1" applyFill="1" applyBorder="1"/>
    <xf numFmtId="2" fontId="2" fillId="0" borderId="10" xfId="2" applyNumberFormat="1" applyFont="1" applyFill="1" applyBorder="1"/>
    <xf numFmtId="2" fontId="2" fillId="3" borderId="10" xfId="2" applyNumberFormat="1" applyFont="1" applyFill="1" applyBorder="1"/>
    <xf numFmtId="0" fontId="2" fillId="0" borderId="9" xfId="0" applyFont="1" applyFill="1" applyBorder="1"/>
    <xf numFmtId="2" fontId="2" fillId="4" borderId="10" xfId="2" applyNumberFormat="1" applyFont="1" applyFill="1" applyBorder="1"/>
    <xf numFmtId="0" fontId="7" fillId="3" borderId="9" xfId="0" applyFont="1" applyFill="1" applyBorder="1" applyAlignment="1">
      <alignment horizontal="left"/>
    </xf>
    <xf numFmtId="10" fontId="2" fillId="3" borderId="10" xfId="2" applyNumberFormat="1" applyFont="1" applyFill="1" applyBorder="1" applyAlignment="1">
      <alignment horizontal="right"/>
    </xf>
    <xf numFmtId="10" fontId="2" fillId="0" borderId="10" xfId="2" applyNumberFormat="1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right"/>
    </xf>
    <xf numFmtId="2" fontId="2" fillId="4" borderId="13" xfId="2" applyNumberFormat="1" applyFont="1" applyFill="1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164" fontId="2" fillId="0" borderId="9" xfId="1" applyNumberFormat="1" applyFont="1" applyBorder="1" applyAlignment="1">
      <alignment horizontal="right" vertical="center"/>
    </xf>
    <xf numFmtId="164" fontId="2" fillId="0" borderId="15" xfId="1" applyNumberFormat="1" applyFont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10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wrapText="1"/>
    </xf>
    <xf numFmtId="43" fontId="2" fillId="0" borderId="16" xfId="0" applyNumberFormat="1" applyFont="1" applyFill="1" applyBorder="1" applyAlignment="1">
      <alignment horizontal="right" vertical="center"/>
    </xf>
    <xf numFmtId="2" fontId="2" fillId="0" borderId="9" xfId="0" applyNumberFormat="1" applyFont="1" applyFill="1" applyBorder="1" applyAlignment="1">
      <alignment horizontal="right" vertical="center"/>
    </xf>
    <xf numFmtId="2" fontId="2" fillId="0" borderId="15" xfId="0" applyNumberFormat="1" applyFont="1" applyFill="1" applyBorder="1" applyAlignment="1">
      <alignment horizontal="right" vertic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2</xdr:col>
      <xdr:colOff>0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33450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3345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C1" t="str">
            <v>30.09.2017</v>
          </cell>
          <cell r="D1" t="str">
            <v>30th SEPTEMBER 2017</v>
          </cell>
          <cell r="E1" t="str">
            <v>30.09.2016</v>
          </cell>
        </row>
        <row r="4">
          <cell r="A4" t="str">
            <v>Registration No. 58 and Date of Renewal of Registration with IRDA - 27/01/2017</v>
          </cell>
        </row>
      </sheetData>
      <sheetData sheetId="1">
        <row r="10">
          <cell r="Q10">
            <v>29613521.737515092</v>
          </cell>
          <cell r="R10">
            <v>60095487.121285491</v>
          </cell>
        </row>
        <row r="11">
          <cell r="Q11">
            <v>2751763</v>
          </cell>
          <cell r="R11">
            <v>5042159</v>
          </cell>
        </row>
        <row r="13">
          <cell r="Q13">
            <v>3215796</v>
          </cell>
          <cell r="R13">
            <v>6109142</v>
          </cell>
        </row>
        <row r="15">
          <cell r="Q15">
            <v>26078746.621000025</v>
          </cell>
          <cell r="R15">
            <v>52785080.565000005</v>
          </cell>
        </row>
        <row r="16">
          <cell r="Q16">
            <v>438088.78999999829</v>
          </cell>
          <cell r="R16">
            <v>1290041.2399999984</v>
          </cell>
        </row>
      </sheetData>
      <sheetData sheetId="2">
        <row r="50">
          <cell r="D50">
            <v>904223.3265150697</v>
          </cell>
          <cell r="E50">
            <v>1979371.3162854845</v>
          </cell>
        </row>
      </sheetData>
      <sheetData sheetId="3"/>
      <sheetData sheetId="4">
        <row r="10">
          <cell r="BO10">
            <v>45617030.928505689</v>
          </cell>
          <cell r="BP10">
            <v>83339570.566</v>
          </cell>
          <cell r="BQ10">
            <v>30854063.555767395</v>
          </cell>
          <cell r="BR10">
            <v>63990207.366946593</v>
          </cell>
        </row>
        <row r="11">
          <cell r="BO11">
            <v>1158551.9960094001</v>
          </cell>
          <cell r="BP11">
            <v>1413730.5022855001</v>
          </cell>
        </row>
        <row r="13">
          <cell r="BO13">
            <v>28890754.757515088</v>
          </cell>
          <cell r="BP13">
            <v>58209027.548285499</v>
          </cell>
        </row>
        <row r="15">
          <cell r="BO15">
            <v>29613520.737515088</v>
          </cell>
          <cell r="BP15">
            <v>60095487.121285498</v>
          </cell>
        </row>
      </sheetData>
      <sheetData sheetId="5">
        <row r="17">
          <cell r="BO17">
            <v>26078744.621000011</v>
          </cell>
          <cell r="BP17">
            <v>52785079.565000027</v>
          </cell>
        </row>
      </sheetData>
      <sheetData sheetId="6">
        <row r="11">
          <cell r="BO11">
            <v>1716312.9769999995</v>
          </cell>
          <cell r="BP11">
            <v>3669735.0329999994</v>
          </cell>
        </row>
        <row r="14">
          <cell r="BO14">
            <v>438088.78999999957</v>
          </cell>
          <cell r="BP14">
            <v>1290040.2399999988</v>
          </cell>
        </row>
      </sheetData>
      <sheetData sheetId="7">
        <row r="31">
          <cell r="D31">
            <v>9342890</v>
          </cell>
          <cell r="E31">
            <v>17403736</v>
          </cell>
        </row>
      </sheetData>
      <sheetData sheetId="8">
        <row r="17">
          <cell r="D17">
            <v>1000000</v>
          </cell>
        </row>
        <row r="24">
          <cell r="D24">
            <v>1000000</v>
          </cell>
          <cell r="E24">
            <v>1000000</v>
          </cell>
        </row>
      </sheetData>
      <sheetData sheetId="9"/>
      <sheetData sheetId="10">
        <row r="14">
          <cell r="D14">
            <v>40293797</v>
          </cell>
          <cell r="E14">
            <v>39140714</v>
          </cell>
        </row>
      </sheetData>
      <sheetData sheetId="11"/>
      <sheetData sheetId="12">
        <row r="24">
          <cell r="D24">
            <v>320620.19718458259</v>
          </cell>
        </row>
        <row r="26">
          <cell r="D26">
            <v>205545.10974063881</v>
          </cell>
        </row>
        <row r="27">
          <cell r="D27">
            <v>918385.18926386919</v>
          </cell>
        </row>
        <row r="29">
          <cell r="D29">
            <v>329283.74649201741</v>
          </cell>
        </row>
        <row r="30">
          <cell r="D30">
            <v>161274.92741908602</v>
          </cell>
        </row>
        <row r="50">
          <cell r="D50">
            <v>1257509.8028154175</v>
          </cell>
        </row>
        <row r="52">
          <cell r="D52">
            <v>806171.89025936113</v>
          </cell>
        </row>
        <row r="53">
          <cell r="D53">
            <v>3602013.8107361309</v>
          </cell>
        </row>
        <row r="55">
          <cell r="D55">
            <v>1291489.2535079827</v>
          </cell>
        </row>
        <row r="56">
          <cell r="D56">
            <v>632539.0725809139</v>
          </cell>
        </row>
      </sheetData>
      <sheetData sheetId="13">
        <row r="34">
          <cell r="D34">
            <v>8471</v>
          </cell>
        </row>
      </sheetData>
      <sheetData sheetId="14"/>
      <sheetData sheetId="15">
        <row r="20">
          <cell r="D20">
            <v>16384435</v>
          </cell>
        </row>
      </sheetData>
      <sheetData sheetId="16"/>
      <sheetData sheetId="17">
        <row r="16">
          <cell r="D16">
            <v>115074564</v>
          </cell>
        </row>
      </sheetData>
      <sheetData sheetId="18">
        <row r="10">
          <cell r="D10">
            <v>51625343</v>
          </cell>
        </row>
      </sheetData>
      <sheetData sheetId="19">
        <row r="14">
          <cell r="D14">
            <v>761013</v>
          </cell>
          <cell r="E14">
            <v>2282914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7">
    <tabColor rgb="FF92D050"/>
    <pageSetUpPr fitToPage="1"/>
  </sheetPr>
  <dimension ref="A1:K53"/>
  <sheetViews>
    <sheetView showGridLines="0" showZeros="0" tabSelected="1" workbookViewId="0">
      <selection activeCell="D14" sqref="D14"/>
    </sheetView>
  </sheetViews>
  <sheetFormatPr defaultColWidth="0" defaultRowHeight="15" customHeight="1" zeroHeight="1"/>
  <cols>
    <col min="1" max="1" width="4.85546875" customWidth="1"/>
    <col min="2" max="2" width="9.140625" customWidth="1"/>
    <col min="3" max="3" width="58.85546875" customWidth="1"/>
    <col min="4" max="6" width="22.85546875" customWidth="1"/>
    <col min="7" max="7" width="21.7109375" customWidth="1"/>
    <col min="8" max="8" width="4.5703125" customWidth="1"/>
    <col min="9" max="9" width="4.28515625" customWidth="1"/>
    <col min="10" max="10" width="16.7109375" bestFit="1" customWidth="1"/>
    <col min="11" max="11" width="0" hidden="1" customWidth="1"/>
    <col min="12" max="16384" width="9.140625" hidden="1"/>
  </cols>
  <sheetData>
    <row r="1" spans="1:10" ht="25.5">
      <c r="A1" s="1"/>
      <c r="B1" s="2" t="s">
        <v>0</v>
      </c>
      <c r="C1" s="2"/>
      <c r="D1" s="2"/>
      <c r="E1" s="2"/>
      <c r="F1" s="2"/>
      <c r="G1" s="2"/>
    </row>
    <row r="2" spans="1:10" ht="21">
      <c r="A2" s="1"/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</row>
    <row r="3" spans="1:10" ht="21">
      <c r="A3" s="1"/>
      <c r="B3" s="3" t="s">
        <v>1</v>
      </c>
      <c r="C3" s="3"/>
      <c r="D3" s="3"/>
      <c r="E3" s="3"/>
      <c r="F3" s="3"/>
      <c r="G3" s="3"/>
    </row>
    <row r="4" spans="1:10" ht="22.5">
      <c r="A4" s="1"/>
      <c r="B4" s="1"/>
      <c r="C4" s="1"/>
      <c r="D4" s="1"/>
      <c r="E4" s="1"/>
      <c r="F4" s="1"/>
      <c r="G4" s="1"/>
      <c r="J4" s="4"/>
    </row>
    <row r="5" spans="1:10" ht="21">
      <c r="A5" s="1"/>
      <c r="B5" s="3" t="s">
        <v>2</v>
      </c>
      <c r="C5" s="3"/>
      <c r="D5" s="3"/>
      <c r="E5" s="3"/>
      <c r="F5" s="3"/>
      <c r="G5" s="3"/>
    </row>
    <row r="6" spans="1:10" ht="21">
      <c r="A6" s="1"/>
      <c r="B6" s="3" t="str">
        <f>"Analytical Ratios for the period ended " &amp; [1]INDEX!D1</f>
        <v>Analytical Ratios for the period ended 30th SEPTEMBER 2017</v>
      </c>
      <c r="C6" s="3"/>
      <c r="D6" s="3"/>
      <c r="E6" s="3"/>
      <c r="F6" s="3"/>
      <c r="G6" s="3"/>
    </row>
    <row r="7" spans="1:10" ht="21.75" thickBot="1">
      <c r="A7" s="1"/>
      <c r="B7" s="5"/>
      <c r="C7" s="5"/>
      <c r="D7" s="5"/>
      <c r="E7" s="5"/>
      <c r="F7" s="5"/>
      <c r="G7" s="6" t="s">
        <v>3</v>
      </c>
    </row>
    <row r="8" spans="1:10" ht="15" customHeight="1">
      <c r="B8" s="7" t="s">
        <v>4</v>
      </c>
      <c r="C8" s="8" t="s">
        <v>5</v>
      </c>
      <c r="D8" s="9" t="str">
        <f>"For the Quarter ended " &amp;[1]INDEX!$C$1</f>
        <v>For the Quarter ended 30.09.2017</v>
      </c>
      <c r="E8" s="9" t="str">
        <f>"Upto the Quarter ended " &amp;[1]INDEX!$C$1</f>
        <v>Upto the Quarter ended 30.09.2017</v>
      </c>
      <c r="F8" s="9" t="str">
        <f>"For the Quarter ended " &amp;[1]INDEX!$E$1</f>
        <v>For the Quarter ended 30.09.2016</v>
      </c>
      <c r="G8" s="9" t="str">
        <f>"Upto the Quarter ended " &amp;[1]INDEX!$E$1</f>
        <v>Upto the Quarter ended 30.09.2016</v>
      </c>
    </row>
    <row r="9" spans="1:10" ht="15" customHeight="1">
      <c r="B9" s="10"/>
      <c r="C9" s="11"/>
      <c r="D9" s="12"/>
      <c r="E9" s="12"/>
      <c r="F9" s="12"/>
      <c r="G9" s="12"/>
    </row>
    <row r="10" spans="1:10" ht="69" customHeight="1">
      <c r="B10" s="10"/>
      <c r="C10" s="13"/>
      <c r="D10" s="14"/>
      <c r="E10" s="14"/>
      <c r="F10" s="14"/>
      <c r="G10" s="14"/>
    </row>
    <row r="11" spans="1:10" ht="21">
      <c r="B11" s="15">
        <v>1</v>
      </c>
      <c r="C11" s="16" t="s">
        <v>6</v>
      </c>
      <c r="D11" s="17">
        <f>('[1]NL-4 PREM SCH'!BO10-'[1]NL-4 PREM SCH'!BQ10)/'[1]NL-4 PREM SCH'!BQ10</f>
        <v>0.47847724647532619</v>
      </c>
      <c r="E11" s="17">
        <f>('[1]NL-4 PREM SCH'!BP10-'[1]NL-4 PREM SCH'!BR10)/'[1]NL-4 PREM SCH'!BR10</f>
        <v>0.30238006712646004</v>
      </c>
      <c r="F11" s="18">
        <v>0.10125026838442563</v>
      </c>
      <c r="G11" s="18">
        <v>9.4464517682407212E-2</v>
      </c>
    </row>
    <row r="12" spans="1:10" ht="21">
      <c r="B12" s="15">
        <v>2</v>
      </c>
      <c r="C12" s="16" t="s">
        <v>7</v>
      </c>
      <c r="D12" s="19">
        <f>'[1]NL-4 PREM SCH'!BO10/('[1]NL-8 SH CAP SCH'!D24+'[1]NL-10 RESERVES &amp; SURPLUS '!D14-'[1]NL-19 MISC EXP '!D14)</f>
        <v>1.1254354235451898</v>
      </c>
      <c r="E12" s="19">
        <f>'[1]NL-4 PREM SCH'!$BP$10/('[1]NL-10 RESERVES &amp; SURPLUS '!$D$14+'[1]NL-8 SH CAP SCH'!$D$24-'[1]NL-19 MISC EXP '!$D$14)</f>
        <v>2.0561027973306745</v>
      </c>
      <c r="F12" s="19">
        <v>0.81499885243641734</v>
      </c>
      <c r="G12" s="20">
        <v>1.6902780237347812</v>
      </c>
    </row>
    <row r="13" spans="1:10" ht="21">
      <c r="B13" s="15">
        <v>3</v>
      </c>
      <c r="C13" s="16" t="s">
        <v>8</v>
      </c>
      <c r="D13" s="17">
        <f t="shared" ref="D13:D23" si="0">E13</f>
        <v>7.0658728188114472E-2</v>
      </c>
      <c r="E13" s="17">
        <f>('[1]NL-10 RESERVES &amp; SURPLUS '!D14-'[1]NL-10 RESERVES &amp; SURPLUS '!E14-'[1]NL-19 MISC EXP '!D14+'[1]NL-19 MISC EXP '!E14)/('[1]NL-8 SH CAP SCH'!E24+'[1]NL-10 RESERVES &amp; SURPLUS '!E14-'[1]NL-19 MISC EXP '!E14)</f>
        <v>7.0658728188114472E-2</v>
      </c>
      <c r="F13" s="18">
        <v>-5.0283988111854853E-2</v>
      </c>
      <c r="G13" s="18">
        <v>-5.0283988111854853E-2</v>
      </c>
    </row>
    <row r="14" spans="1:10" ht="21">
      <c r="B14" s="15">
        <v>4</v>
      </c>
      <c r="C14" s="16" t="s">
        <v>9</v>
      </c>
      <c r="D14" s="17">
        <f>('[1]NL-4 PREM SCH'!BO13/('[1]NL-4 PREM SCH'!BO10+'[1]NL-4 PREM SCH'!BO11))</f>
        <v>0.61764606555813628</v>
      </c>
      <c r="E14" s="17">
        <f>('[1]NL-4 PREM SCH'!BP13/('[1]NL-4 PREM SCH'!BP10+'[1]NL-4 PREM SCH'!BP11))</f>
        <v>0.68680543193694188</v>
      </c>
      <c r="F14" s="18">
        <v>0.90124797254564204</v>
      </c>
      <c r="G14" s="18">
        <v>0.91690370080928241</v>
      </c>
    </row>
    <row r="15" spans="1:10" ht="21">
      <c r="B15" s="15">
        <v>5</v>
      </c>
      <c r="C15" s="16" t="s">
        <v>10</v>
      </c>
      <c r="D15" s="17">
        <f>'[1]NL-6 COMM SCH'!BO14/'[1]NL-4 PREM SCH'!BO13</f>
        <v>1.5163632576474783E-2</v>
      </c>
      <c r="E15" s="17">
        <f>'[1]NL-6 COMM SCH'!BP14/'[1]NL-4 PREM SCH'!BP13</f>
        <v>2.2162202227650786E-2</v>
      </c>
      <c r="F15" s="18">
        <v>5.3686373420288432E-2</v>
      </c>
      <c r="G15" s="18">
        <v>5.1962325510644003E-2</v>
      </c>
    </row>
    <row r="16" spans="1:10" ht="21">
      <c r="B16" s="15">
        <v>6</v>
      </c>
      <c r="C16" s="16" t="s">
        <v>11</v>
      </c>
      <c r="D16" s="17">
        <f>('[1]NL-7 OP. EXP SCH '!D31+'[1]NL-6 COMM SCH'!BO11)/'[1]NL-4 PREM SCH'!BO10</f>
        <v>0.24243583486029116</v>
      </c>
      <c r="E16" s="17">
        <f>('[1]NL-7 OP. EXP SCH '!E31+'[1]NL-6 COMM SCH'!BP11)/'[1]NL-4 PREM SCH'!BP10</f>
        <v>0.25286272643211016</v>
      </c>
      <c r="F16" s="18">
        <v>0.30896733027627604</v>
      </c>
      <c r="G16" s="18">
        <v>0.29846500766092665</v>
      </c>
    </row>
    <row r="17" spans="2:7" ht="21">
      <c r="B17" s="15">
        <v>7</v>
      </c>
      <c r="C17" s="16" t="s">
        <v>12</v>
      </c>
      <c r="D17" s="17">
        <f>('[1]NL-7 OP. EXP SCH '!D31+'[1]NL-6 COMM SCH'!BO11)/'[1]NL-4 PREM SCH'!BO13</f>
        <v>0.38279384079169032</v>
      </c>
      <c r="E17" s="17">
        <f>('[1]NL-7 OP. EXP SCH '!E31+'[1]NL-6 COMM SCH'!BP11)/'[1]NL-4 PREM SCH'!BP13</f>
        <v>0.36203097561661124</v>
      </c>
      <c r="F17" s="18">
        <v>0.33624244152659399</v>
      </c>
      <c r="G17" s="18">
        <v>0.31905590586948174</v>
      </c>
    </row>
    <row r="18" spans="2:7" ht="21">
      <c r="B18" s="15">
        <v>8</v>
      </c>
      <c r="C18" s="16" t="s">
        <v>13</v>
      </c>
      <c r="D18" s="17">
        <f>'[1]NL-5 CLAIMS SCH'!BO17/'[1]NL-4 PREM SCH'!BO15</f>
        <v>0.88063641105540202</v>
      </c>
      <c r="E18" s="17">
        <f>'[1]NL-5 CLAIMS SCH'!BP17/'[1]NL-4 PREM SCH'!BP15</f>
        <v>0.87835346868007724</v>
      </c>
      <c r="F18" s="18">
        <v>0.91078105227282791</v>
      </c>
      <c r="G18" s="18">
        <v>0.84354268069401994</v>
      </c>
    </row>
    <row r="19" spans="2:7" ht="21">
      <c r="B19" s="15">
        <v>9</v>
      </c>
      <c r="C19" s="16" t="s">
        <v>14</v>
      </c>
      <c r="D19" s="17">
        <f>('[1]NL-5 CLAIMS SCH'!BO17/'[1]NL-4 PREM SCH'!BO15)+('[1]NL-7 OP. EXP SCH '!D31+'[1]NL-6 COMM SCH'!BO14)/'[1]NL-4 PREM SCH'!BO13</f>
        <v>1.2191868875691996</v>
      </c>
      <c r="E19" s="17">
        <f>('[1]NL-5 CLAIMS SCH'!BP17/'[1]NL-4 PREM SCH'!BP15)+('[1]NL-7 OP. EXP SCH '!E31+'[1]NL-6 COMM SCH'!BP14)/'[1]NL-4 PREM SCH'!BP13</f>
        <v>1.1995025589048391</v>
      </c>
      <c r="F19" s="18">
        <v>1.3007098672197102</v>
      </c>
      <c r="G19" s="18">
        <v>1.2145609120741458</v>
      </c>
    </row>
    <row r="20" spans="2:7" ht="21">
      <c r="B20" s="15">
        <v>10</v>
      </c>
      <c r="C20" s="16" t="s">
        <v>15</v>
      </c>
      <c r="D20" s="19">
        <f>('[1]NL-17 CURRENT LIABILITIES '!D16+'[1]NL-18 PROVISIONS '!D10)/'[1]NL-4 PREM SCH'!BO13</f>
        <v>5.7700087242143745</v>
      </c>
      <c r="E20" s="19">
        <f>('[1]NL-17 CURRENT LIABILITIES '!D16+'[1]NL-18 PROVISIONS '!D10)/'[1]NL-4 PREM SCH'!BP13</f>
        <v>2.8638153568485447</v>
      </c>
      <c r="F20" s="19">
        <v>5.4386837717539498</v>
      </c>
      <c r="G20" s="19">
        <v>2.5758825466144981</v>
      </c>
    </row>
    <row r="21" spans="2:7" ht="21">
      <c r="B21" s="15">
        <v>11</v>
      </c>
      <c r="C21" s="16" t="s">
        <v>16</v>
      </c>
      <c r="D21" s="19">
        <f>('[1]NL-1 REV ACC'!Q10-'[1]NL-1 REV ACC'!Q15-'[1]NL-1 REV ACC'!Q16-'[1]NL-7 OP. EXP SCH '!D31)/'[1]NL-1 REV ACC'!Q10</f>
        <v>-0.21092404101238985</v>
      </c>
      <c r="E21" s="19">
        <f>('[1]NL-1 REV ACC'!R10-'[1]NL-1 REV ACC'!R15-'[1]NL-1 REV ACC'!R16-'[1]NL-7 OP. EXP SCH '!E31)/'[1]NL-1 REV ACC'!R10</f>
        <v>-0.18942138967507571</v>
      </c>
      <c r="F21" s="20">
        <v>-0.25912922468040517</v>
      </c>
      <c r="G21" s="20">
        <v>-0.17391426308179112</v>
      </c>
    </row>
    <row r="22" spans="2:7" ht="21">
      <c r="B22" s="15">
        <v>12</v>
      </c>
      <c r="C22" s="16" t="s">
        <v>17</v>
      </c>
      <c r="D22" s="17">
        <f>('[1]NL-1 REV ACC'!Q10-'[1]NL-1 REV ACC'!Q15-'[1]NL-1 REV ACC'!Q16-'[1]NL-7 OP. EXP SCH '!D31+'[1]NL-1 REV ACC'!Q11+'[1]NL-1 REV ACC'!Q13)/'[1]NL-1 REV ACC'!Q10</f>
        <v>-9.4093730544698509E-3</v>
      </c>
      <c r="E22" s="17">
        <f>('[1]NL-1 REV ACC'!R10-'[1]NL-1 REV ACC'!R15-'[1]NL-1 REV ACC'!R16-'[1]NL-7 OP. EXP SCH '!E31+'[1]NL-1 REV ACC'!R11+'[1]NL-1 REV ACC'!R13)/'[1]NL-1 REV ACC'!R10</f>
        <v>-3.8616823796793045E-3</v>
      </c>
      <c r="F22" s="17">
        <v>1.1062422471943174E-2</v>
      </c>
      <c r="G22" s="18">
        <v>2.3710159772748832E-2</v>
      </c>
    </row>
    <row r="23" spans="2:7" ht="21">
      <c r="B23" s="15">
        <v>13</v>
      </c>
      <c r="C23" s="21" t="s">
        <v>18</v>
      </c>
      <c r="D23" s="19">
        <f t="shared" si="0"/>
        <v>0.15547542567015349</v>
      </c>
      <c r="E23" s="19">
        <f>('[1]NL-12 INVESTMENT '!D24+'[1]NL-12 INVESTMENT '!D26+'[1]NL-12 INVESTMENT '!D27+'[1]NL-12 INVESTMENT '!D28+'[1]NL-12 INVESTMENT '!D29+'[1]NL-12 INVESTMENT '!D30+'[1]NL-12 INVESTMENT '!D50+'[1]NL-12 INVESTMENT '!D52+'[1]NL-12 INVESTMENT '!D53+'[1]NL-12 INVESTMENT '!D55+'[1]NL-12 INVESTMENT '!D56+'[1]NL-15 CASH &amp; BANK '!D20+'[1]NL-13 LOANS '!D34)/('[1]NL-17 CURRENT LIABILITIES '!D16+'[1]NL-18 PROVISIONS '!D10)</f>
        <v>0.15547542567015349</v>
      </c>
      <c r="F23" s="19">
        <v>0.20836960430575727</v>
      </c>
      <c r="G23" s="20">
        <v>0.20836960430575727</v>
      </c>
    </row>
    <row r="24" spans="2:7" ht="21">
      <c r="B24" s="15">
        <v>14</v>
      </c>
      <c r="C24" s="16" t="s">
        <v>19</v>
      </c>
      <c r="D24" s="17">
        <f>'[1]NL-2- P&amp;L '!D50/'[1]NL-4 PREM SCH'!BO13</f>
        <v>3.1298016756722578E-2</v>
      </c>
      <c r="E24" s="17">
        <f>'[1]NL-2- P&amp;L '!E50/'[1]NL-4 PREM SCH'!BP13</f>
        <v>3.4004541901057499E-2</v>
      </c>
      <c r="F24" s="18">
        <v>7.2725691568554683E-3</v>
      </c>
      <c r="G24" s="18">
        <v>2.1461074373057026E-2</v>
      </c>
    </row>
    <row r="25" spans="2:7" ht="21">
      <c r="B25" s="15">
        <v>15</v>
      </c>
      <c r="C25" s="16" t="s">
        <v>20</v>
      </c>
      <c r="D25" s="17">
        <f>'[1]NL-2- P&amp;L '!D50/('[1]NL-8 SH CAP SCH'!D24+'[1]NL-10 RESERVES &amp; SURPLUS '!D14-'[1]NL-19 MISC EXP '!D14)</f>
        <v>2.2308443617272123E-2</v>
      </c>
      <c r="E25" s="17">
        <f>'[1]NL-2- P&amp;L '!E50/('[1]NL-8 SH CAP SCH'!D24+'[1]NL-10 RESERVES &amp; SURPLUS '!D14-'[1]NL-19 MISC EXP '!$D$14)</f>
        <v>4.8833835748501371E-2</v>
      </c>
      <c r="F25" s="18">
        <v>5.172477936522455E-3</v>
      </c>
      <c r="G25" s="18">
        <v>3.3934092387352024E-2</v>
      </c>
    </row>
    <row r="26" spans="2:7" ht="21">
      <c r="B26" s="15">
        <v>16</v>
      </c>
      <c r="C26" s="16" t="s">
        <v>21</v>
      </c>
      <c r="D26" s="22"/>
      <c r="E26" s="19">
        <v>1.6216644700457017</v>
      </c>
      <c r="F26" s="22"/>
      <c r="G26" s="19">
        <v>1.26</v>
      </c>
    </row>
    <row r="27" spans="2:7" ht="21">
      <c r="B27" s="15">
        <v>17</v>
      </c>
      <c r="C27" s="23" t="s">
        <v>22</v>
      </c>
      <c r="D27" s="24"/>
      <c r="E27" s="25"/>
      <c r="F27" s="24"/>
      <c r="G27" s="25"/>
    </row>
    <row r="28" spans="2:7" ht="21">
      <c r="B28" s="15"/>
      <c r="C28" s="26" t="s">
        <v>23</v>
      </c>
      <c r="D28" s="22"/>
      <c r="E28" s="25">
        <v>4.1999999999999997E-3</v>
      </c>
      <c r="F28" s="22"/>
      <c r="G28" s="17">
        <v>1.9E-2</v>
      </c>
    </row>
    <row r="29" spans="2:7" ht="21.75" thickBot="1">
      <c r="B29" s="27"/>
      <c r="C29" s="28" t="s">
        <v>24</v>
      </c>
      <c r="D29" s="29"/>
      <c r="E29" s="25">
        <v>5.1000000000000004E-3</v>
      </c>
      <c r="F29" s="29"/>
      <c r="G29" s="17">
        <v>7.0000000000000001E-3</v>
      </c>
    </row>
    <row r="30" spans="2:7" s="31" customFormat="1" ht="40.5" customHeight="1">
      <c r="B30" s="30" t="s">
        <v>25</v>
      </c>
      <c r="C30" s="30"/>
      <c r="D30" s="30"/>
      <c r="E30" s="30"/>
      <c r="F30" s="30"/>
      <c r="G30" s="30"/>
    </row>
    <row r="31" spans="2:7"/>
    <row r="32" spans="2:7"/>
    <row r="33" spans="1:11" ht="21">
      <c r="B33" s="32" t="s">
        <v>26</v>
      </c>
      <c r="C33" s="33"/>
      <c r="D33" s="33"/>
      <c r="E33" s="33"/>
      <c r="F33" s="33"/>
      <c r="G33" s="34"/>
    </row>
    <row r="34" spans="1:11" ht="21">
      <c r="A34" s="1"/>
      <c r="B34" s="35">
        <v>1</v>
      </c>
      <c r="C34" s="36" t="s">
        <v>27</v>
      </c>
      <c r="D34" s="37">
        <v>100000000</v>
      </c>
      <c r="E34" s="38"/>
      <c r="F34" s="37">
        <v>100000000</v>
      </c>
      <c r="G34" s="38"/>
      <c r="H34" s="1"/>
      <c r="I34" s="1"/>
      <c r="J34" s="1"/>
      <c r="K34" s="1"/>
    </row>
    <row r="35" spans="1:11" ht="21">
      <c r="A35" s="1"/>
      <c r="B35" s="35">
        <v>2</v>
      </c>
      <c r="C35" s="36" t="s">
        <v>28</v>
      </c>
      <c r="D35" s="39">
        <v>1</v>
      </c>
      <c r="E35" s="40"/>
      <c r="F35" s="39">
        <v>1</v>
      </c>
      <c r="G35" s="40"/>
      <c r="H35" s="1"/>
      <c r="I35" s="1"/>
      <c r="J35" s="1"/>
      <c r="K35" s="1"/>
    </row>
    <row r="36" spans="1:11" ht="21">
      <c r="A36" s="1"/>
      <c r="B36" s="35"/>
      <c r="C36" s="36" t="s">
        <v>29</v>
      </c>
      <c r="D36" s="39">
        <v>0</v>
      </c>
      <c r="E36" s="40"/>
      <c r="F36" s="39">
        <v>0</v>
      </c>
      <c r="G36" s="40"/>
      <c r="H36" s="1"/>
      <c r="I36" s="1"/>
      <c r="J36" s="1"/>
      <c r="K36" s="1"/>
    </row>
    <row r="37" spans="1:11" ht="42">
      <c r="A37" s="1"/>
      <c r="B37" s="35">
        <v>3</v>
      </c>
      <c r="C37" s="41" t="s">
        <v>30</v>
      </c>
      <c r="D37" s="39">
        <v>1</v>
      </c>
      <c r="E37" s="40"/>
      <c r="F37" s="39">
        <v>1</v>
      </c>
      <c r="G37" s="40"/>
      <c r="H37" s="1"/>
      <c r="I37" s="1"/>
      <c r="J37" s="1"/>
      <c r="K37" s="1"/>
    </row>
    <row r="38" spans="1:11" ht="42">
      <c r="A38" s="1"/>
      <c r="B38" s="35">
        <v>4</v>
      </c>
      <c r="C38" s="41" t="s">
        <v>31</v>
      </c>
      <c r="D38" s="42">
        <f>('[1]NL-2- P&amp;L '!D50/$D$34)*1000</f>
        <v>9.0422332651506974</v>
      </c>
      <c r="E38" s="42">
        <f>('[1]NL-2- P&amp;L '!E50/$D$34)*1000</f>
        <v>19.793713162854846</v>
      </c>
      <c r="F38" s="42">
        <v>2.0618651552053935</v>
      </c>
      <c r="G38" s="42">
        <v>12.846700827818955</v>
      </c>
      <c r="H38" s="1"/>
      <c r="I38" s="1"/>
      <c r="J38" s="1"/>
      <c r="K38" s="1"/>
    </row>
    <row r="39" spans="1:11" ht="42">
      <c r="A39" s="1"/>
      <c r="B39" s="35">
        <v>5</v>
      </c>
      <c r="C39" s="41" t="s">
        <v>32</v>
      </c>
      <c r="D39" s="42">
        <f>D38</f>
        <v>9.0422332651506974</v>
      </c>
      <c r="E39" s="42">
        <f t="shared" ref="E39" si="1">E38</f>
        <v>19.793713162854846</v>
      </c>
      <c r="F39" s="42">
        <v>2.0618651552053935</v>
      </c>
      <c r="G39" s="42">
        <v>12.846700827818955</v>
      </c>
      <c r="H39" s="1"/>
      <c r="I39" s="1"/>
      <c r="J39" s="1"/>
      <c r="K39" s="1"/>
    </row>
    <row r="40" spans="1:11" ht="21">
      <c r="A40" s="1"/>
      <c r="B40" s="35">
        <v>6</v>
      </c>
      <c r="C40" s="36" t="s">
        <v>33</v>
      </c>
      <c r="D40" s="43">
        <f>(('[1]NL-8 SH CAP SCH'!D17+'[1]NL-10 RESERVES &amp; SURPLUS '!D14-'[1]NL-19 MISC EXP '!D14)/'NL-30 ANALYTICAL RATIOS '!D34:E34)*1000</f>
        <v>405.32783999999998</v>
      </c>
      <c r="E40" s="44"/>
      <c r="F40" s="43">
        <v>378.57800000000003</v>
      </c>
      <c r="G40" s="44"/>
      <c r="H40" s="1"/>
      <c r="I40" s="1"/>
      <c r="J40" s="1"/>
      <c r="K40" s="1"/>
    </row>
    <row r="41" spans="1:11" ht="2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21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21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21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21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21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21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1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21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21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1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21" hidden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21" hidden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</sheetData>
  <mergeCells count="23">
    <mergeCell ref="D36:E36"/>
    <mergeCell ref="F36:G36"/>
    <mergeCell ref="D37:E37"/>
    <mergeCell ref="F37:G37"/>
    <mergeCell ref="D40:E40"/>
    <mergeCell ref="F40:G40"/>
    <mergeCell ref="G8:G10"/>
    <mergeCell ref="B30:G30"/>
    <mergeCell ref="B33:G33"/>
    <mergeCell ref="D34:E34"/>
    <mergeCell ref="F34:G34"/>
    <mergeCell ref="D35:E35"/>
    <mergeCell ref="F35:G35"/>
    <mergeCell ref="B1:G1"/>
    <mergeCell ref="B2:G2"/>
    <mergeCell ref="B3:G3"/>
    <mergeCell ref="B5:G5"/>
    <mergeCell ref="B6:G6"/>
    <mergeCell ref="B8:B10"/>
    <mergeCell ref="C8:C10"/>
    <mergeCell ref="D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NL-30 ANALYTICAL RATIOS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2017-12-07T13:25:35Z</dcterms:created>
  <dcterms:modified xsi:type="dcterms:W3CDTF">2017-12-07T13:26:01Z</dcterms:modified>
</cp:coreProperties>
</file>