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4 PREM SCH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R16" i="1"/>
  <c r="Q16"/>
  <c r="P16"/>
  <c r="O16"/>
  <c r="R14"/>
  <c r="Q14"/>
  <c r="P14"/>
  <c r="O14"/>
  <c r="N13"/>
  <c r="N15" s="1"/>
  <c r="N17" s="1"/>
  <c r="M13"/>
  <c r="M15" s="1"/>
  <c r="M17" s="1"/>
  <c r="L13"/>
  <c r="L15" s="1"/>
  <c r="L17" s="1"/>
  <c r="K13"/>
  <c r="K15" s="1"/>
  <c r="K17" s="1"/>
  <c r="J13"/>
  <c r="J15" s="1"/>
  <c r="J17" s="1"/>
  <c r="I13"/>
  <c r="I15" s="1"/>
  <c r="I17" s="1"/>
  <c r="H13"/>
  <c r="H15" s="1"/>
  <c r="H17" s="1"/>
  <c r="G13"/>
  <c r="G15" s="1"/>
  <c r="G17" s="1"/>
  <c r="F13"/>
  <c r="F15" s="1"/>
  <c r="F17" s="1"/>
  <c r="E13"/>
  <c r="E15" s="1"/>
  <c r="E17" s="1"/>
  <c r="D13"/>
  <c r="D15" s="1"/>
  <c r="D17" s="1"/>
  <c r="C13"/>
  <c r="C15" s="1"/>
  <c r="C17" s="1"/>
  <c r="R12"/>
  <c r="Q12"/>
  <c r="P12"/>
  <c r="O12"/>
  <c r="R11"/>
  <c r="Q11"/>
  <c r="P11"/>
  <c r="O11"/>
  <c r="R10"/>
  <c r="R13" s="1"/>
  <c r="R15" s="1"/>
  <c r="R17" s="1"/>
  <c r="Q10"/>
  <c r="Q13" s="1"/>
  <c r="Q15" s="1"/>
  <c r="Q17" s="1"/>
  <c r="P10"/>
  <c r="P13" s="1"/>
  <c r="P15" s="1"/>
  <c r="P17" s="1"/>
  <c r="O10"/>
  <c r="O13" s="1"/>
  <c r="O15" s="1"/>
  <c r="O17" s="1"/>
  <c r="R9"/>
  <c r="Q9"/>
  <c r="P9"/>
  <c r="O9"/>
  <c r="N9"/>
  <c r="M9"/>
  <c r="L9"/>
  <c r="K9"/>
  <c r="J9"/>
  <c r="I9"/>
  <c r="H9"/>
  <c r="G9"/>
  <c r="F9"/>
  <c r="E9"/>
  <c r="D9"/>
  <c r="C9"/>
  <c r="B6"/>
  <c r="B2"/>
</calcChain>
</file>

<file path=xl/sharedStrings.xml><?xml version="1.0" encoding="utf-8"?>
<sst xmlns="http://schemas.openxmlformats.org/spreadsheetml/2006/main" count="20" uniqueCount="17">
  <si>
    <t>NATIONAL INSURANCE COMPANY LIMITED</t>
  </si>
  <si>
    <t>CIN: U10200WB1906GOI001713</t>
  </si>
  <si>
    <t>(IN Rs. '000)</t>
  </si>
  <si>
    <t>PARTICULARS</t>
  </si>
  <si>
    <t>FIRE BUSINESS</t>
  </si>
  <si>
    <t>MARINE BUSINESS</t>
  </si>
  <si>
    <t>MISCELLANEOUS BUSINESS</t>
  </si>
  <si>
    <t>TOTAL BUSINESS</t>
  </si>
  <si>
    <t>Premium from direct business written net of Service Tax</t>
  </si>
  <si>
    <t>Add: Premium on Reinsurance accepted</t>
  </si>
  <si>
    <t>Adjustment for change in reserve for unexpired risks (On Gross direct and reins. Accepted)</t>
  </si>
  <si>
    <t>GROSS EARNED PREMIUM</t>
  </si>
  <si>
    <t>Less: Premium on Reinsurance ceded</t>
  </si>
  <si>
    <t>NET PREMIUM</t>
  </si>
  <si>
    <t>Adjustment for change in reserve for unexpired risks (On Reins. Ceded)</t>
  </si>
  <si>
    <t>PREMIUM EARNED (NET)</t>
  </si>
  <si>
    <t>Note: Reinsurance premiums whether on business ceded or accepted are to be brought into account, before deducting commission, under the head of reinsurance premiums.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</si>
</sst>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5" fillId="0" borderId="0" xfId="1" applyFont="1" applyAlignment="1" applyProtection="1">
      <alignment horizontal="right"/>
    </xf>
    <xf numFmtId="49" fontId="3" fillId="0" borderId="0" xfId="0" applyNumberFormat="1" applyFont="1" applyAlignment="1">
      <alignment horizontal="center"/>
    </xf>
    <xf numFmtId="0" fontId="6" fillId="0" borderId="0" xfId="0" applyFont="1" applyAlignment="1">
      <alignment horizontal="righ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2" fillId="0" borderId="5" xfId="0" applyFont="1" applyFill="1" applyBorder="1"/>
    <xf numFmtId="1" fontId="2" fillId="0" borderId="6" xfId="0" applyNumberFormat="1" applyFont="1" applyFill="1" applyBorder="1"/>
    <xf numFmtId="1" fontId="2" fillId="0" borderId="7" xfId="0" applyNumberFormat="1" applyFont="1" applyFill="1" applyBorder="1"/>
    <xf numFmtId="1" fontId="2" fillId="0" borderId="8" xfId="0" applyNumberFormat="1" applyFont="1" applyFill="1" applyBorder="1"/>
    <xf numFmtId="0" fontId="2" fillId="0" borderId="0" xfId="0" applyFont="1" applyFill="1"/>
    <xf numFmtId="0" fontId="2" fillId="0" borderId="5" xfId="0" applyFont="1" applyFill="1" applyBorder="1" applyAlignment="1">
      <alignment wrapText="1"/>
    </xf>
    <xf numFmtId="0" fontId="6" fillId="0" borderId="5" xfId="0" applyFont="1" applyFill="1" applyBorder="1"/>
    <xf numFmtId="1" fontId="6" fillId="0" borderId="6" xfId="0" applyNumberFormat="1" applyFont="1" applyFill="1" applyBorder="1"/>
    <xf numFmtId="1" fontId="6" fillId="0" borderId="7" xfId="0" applyNumberFormat="1" applyFont="1" applyFill="1" applyBorder="1"/>
    <xf numFmtId="1" fontId="6" fillId="0" borderId="8" xfId="0" applyNumberFormat="1" applyFont="1" applyFill="1" applyBorder="1"/>
    <xf numFmtId="0" fontId="6" fillId="0" borderId="0" xfId="0" applyFont="1" applyFill="1"/>
    <xf numFmtId="0" fontId="6" fillId="0" borderId="9" xfId="0" applyFont="1" applyFill="1" applyBorder="1"/>
    <xf numFmtId="1" fontId="6" fillId="0" borderId="10" xfId="0" applyNumberFormat="1" applyFont="1" applyFill="1" applyBorder="1"/>
    <xf numFmtId="1" fontId="6" fillId="0" borderId="11" xfId="0" applyNumberFormat="1" applyFont="1" applyFill="1" applyBorder="1"/>
    <xf numFmtId="1" fontId="6" fillId="0" borderId="12" xfId="0" applyNumberFormat="1" applyFont="1" applyFill="1" applyBorder="1"/>
    <xf numFmtId="0" fontId="7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SECOND%20QUARTER%202016-17\2ND.QUTR.2016-17\PUBLIC%20DISCLOSURE%20Q2%202016-17\PUBLIC%20DISCLOSURE%20-%202nd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C1" t="str">
            <v>30.09.2016</v>
          </cell>
          <cell r="D1" t="str">
            <v>30 September 2016</v>
          </cell>
          <cell r="E1" t="str">
            <v>30.09.2015</v>
          </cell>
        </row>
        <row r="4">
          <cell r="A4" t="str">
            <v>Registration No. 58 and Date of Renewal of Registration with IRDA - 07/04/2015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5">
    <tabColor rgb="FF92D050"/>
  </sheetPr>
  <dimension ref="A1:U20"/>
  <sheetViews>
    <sheetView showGridLines="0" showZeros="0" tabSelected="1" topLeftCell="J1" workbookViewId="0">
      <selection activeCell="U5" sqref="U5"/>
    </sheetView>
  </sheetViews>
  <sheetFormatPr defaultColWidth="0" defaultRowHeight="21" customHeight="1" zeroHeight="1"/>
  <cols>
    <col min="1" max="1" width="4.5703125" style="2" customWidth="1"/>
    <col min="2" max="2" width="57" style="2" customWidth="1"/>
    <col min="3" max="18" width="17.7109375" style="2" customWidth="1"/>
    <col min="19" max="19" width="3.7109375" style="2" customWidth="1"/>
    <col min="20" max="20" width="3.42578125" style="2" customWidth="1"/>
    <col min="21" max="21" width="16.7109375" style="2" bestFit="1" customWidth="1"/>
    <col min="22" max="16384" width="9.140625" style="2" hidden="1"/>
  </cols>
  <sheetData>
    <row r="1" spans="2:21" ht="25.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2:21">
      <c r="B2" s="3" t="str">
        <f>[1]INDEX!$A$4</f>
        <v>Registration No. 58 and Date of Renewal of Registration with IRDA - 07/04/2015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2:21">
      <c r="B3" s="3" t="s">
        <v>1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2:21"/>
    <row r="5" spans="2:21" ht="22.5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U5" s="4"/>
    </row>
    <row r="6" spans="2:21">
      <c r="B6" s="5" t="str">
        <f>"Premium Earned (Net) for the period ended "&amp;[1]INDEX!D1</f>
        <v>Premium Earned (Net) for the period ended 30 September 2016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</row>
    <row r="7" spans="2:21" ht="21.75" thickBot="1">
      <c r="F7" s="6" t="s">
        <v>2</v>
      </c>
      <c r="J7" s="6" t="s">
        <v>2</v>
      </c>
      <c r="N7" s="6" t="s">
        <v>2</v>
      </c>
      <c r="R7" s="6" t="s">
        <v>2</v>
      </c>
    </row>
    <row r="8" spans="2:21">
      <c r="B8" s="7" t="s">
        <v>3</v>
      </c>
      <c r="C8" s="8" t="s">
        <v>4</v>
      </c>
      <c r="D8" s="9"/>
      <c r="E8" s="9"/>
      <c r="F8" s="10"/>
      <c r="G8" s="8" t="s">
        <v>5</v>
      </c>
      <c r="H8" s="9"/>
      <c r="I8" s="9"/>
      <c r="J8" s="10"/>
      <c r="K8" s="8" t="s">
        <v>6</v>
      </c>
      <c r="L8" s="9"/>
      <c r="M8" s="9"/>
      <c r="N8" s="10"/>
      <c r="O8" s="8" t="s">
        <v>7</v>
      </c>
      <c r="P8" s="9"/>
      <c r="Q8" s="9"/>
      <c r="R8" s="10"/>
    </row>
    <row r="9" spans="2:21" ht="63">
      <c r="B9" s="11"/>
      <c r="C9" s="12" t="str">
        <f>"For the Quarter ended " &amp;[1]INDEX!$C$1</f>
        <v>For the Quarter ended 30.09.2016</v>
      </c>
      <c r="D9" s="13" t="str">
        <f>"Upto the Quarter ended " &amp;[1]INDEX!$C$1</f>
        <v>Upto the Quarter ended 30.09.2016</v>
      </c>
      <c r="E9" s="13" t="str">
        <f>"For the Quarter ended " &amp;[1]INDEX!$E$1</f>
        <v>For the Quarter ended 30.09.2015</v>
      </c>
      <c r="F9" s="14" t="str">
        <f>"Upto the Quarter ended " &amp;[1]INDEX!$E$1</f>
        <v>Upto the Quarter ended 30.09.2015</v>
      </c>
      <c r="G9" s="12" t="str">
        <f>"For the Quarter ended " &amp;[1]INDEX!$C$1</f>
        <v>For the Quarter ended 30.09.2016</v>
      </c>
      <c r="H9" s="13" t="str">
        <f>"Upto the Quarter ended " &amp;[1]INDEX!$C$1</f>
        <v>Upto the Quarter ended 30.09.2016</v>
      </c>
      <c r="I9" s="13" t="str">
        <f>"For the Quarter ended " &amp;[1]INDEX!$E$1</f>
        <v>For the Quarter ended 30.09.2015</v>
      </c>
      <c r="J9" s="14" t="str">
        <f>"Upto the Quarter ended " &amp;[1]INDEX!$E$1</f>
        <v>Upto the Quarter ended 30.09.2015</v>
      </c>
      <c r="K9" s="12" t="str">
        <f>"For the Quarter ended " &amp;[1]INDEX!$C$1</f>
        <v>For the Quarter ended 30.09.2016</v>
      </c>
      <c r="L9" s="13" t="str">
        <f>"Upto the Quarter ended " &amp;[1]INDEX!$C$1</f>
        <v>Upto the Quarter ended 30.09.2016</v>
      </c>
      <c r="M9" s="13" t="str">
        <f>"For the Quarter ended " &amp;[1]INDEX!$E$1</f>
        <v>For the Quarter ended 30.09.2015</v>
      </c>
      <c r="N9" s="14" t="str">
        <f>"Upto the Quarter ended " &amp;[1]INDEX!$E$1</f>
        <v>Upto the Quarter ended 30.09.2015</v>
      </c>
      <c r="O9" s="12" t="str">
        <f>"For the Quarter ended " &amp;[1]INDEX!$C$1</f>
        <v>For the Quarter ended 30.09.2016</v>
      </c>
      <c r="P9" s="13" t="str">
        <f>"Upto the Quarter ended " &amp;[1]INDEX!$C$1</f>
        <v>Upto the Quarter ended 30.09.2016</v>
      </c>
      <c r="Q9" s="13" t="str">
        <f>"For the Quarter ended " &amp;[1]INDEX!$E$1</f>
        <v>For the Quarter ended 30.09.2015</v>
      </c>
      <c r="R9" s="14" t="str">
        <f>"Upto the Quarter ended " &amp;[1]INDEX!$E$1</f>
        <v>Upto the Quarter ended 30.09.2015</v>
      </c>
    </row>
    <row r="10" spans="2:21" s="19" customFormat="1">
      <c r="B10" s="15" t="s">
        <v>8</v>
      </c>
      <c r="C10" s="16">
        <v>2034030.8760849</v>
      </c>
      <c r="D10" s="17">
        <v>4810349.8002276001</v>
      </c>
      <c r="E10" s="17">
        <v>2201621.0932250428</v>
      </c>
      <c r="F10" s="18">
        <v>4620938.885799027</v>
      </c>
      <c r="G10" s="16">
        <v>498691.66831029986</v>
      </c>
      <c r="H10" s="17">
        <v>1326395.5726798999</v>
      </c>
      <c r="I10" s="17">
        <v>566339.22871705308</v>
      </c>
      <c r="J10" s="18">
        <v>1401963.5784100171</v>
      </c>
      <c r="K10" s="16">
        <v>28321341.011372201</v>
      </c>
      <c r="L10" s="17">
        <v>57853461.994039103</v>
      </c>
      <c r="M10" s="17">
        <v>25249343.683832578</v>
      </c>
      <c r="N10" s="18">
        <v>52444234.965197638</v>
      </c>
      <c r="O10" s="16">
        <f>+C10+G10+K10</f>
        <v>30854063.555767402</v>
      </c>
      <c r="P10" s="17">
        <f t="shared" ref="P10:R12" si="0">+D10+H10+L10</f>
        <v>63990207.3669466</v>
      </c>
      <c r="Q10" s="17">
        <f t="shared" si="0"/>
        <v>28017304.005774673</v>
      </c>
      <c r="R10" s="18">
        <f t="shared" si="0"/>
        <v>58467137.42940668</v>
      </c>
    </row>
    <row r="11" spans="2:21" s="19" customFormat="1">
      <c r="B11" s="15" t="s">
        <v>9</v>
      </c>
      <c r="C11" s="16">
        <v>383673.44849359995</v>
      </c>
      <c r="D11" s="17">
        <v>799212.14390959998</v>
      </c>
      <c r="E11" s="17">
        <v>630308.0936500231</v>
      </c>
      <c r="F11" s="18">
        <v>817532.51965002308</v>
      </c>
      <c r="G11" s="16">
        <v>11667.895969999998</v>
      </c>
      <c r="H11" s="17">
        <v>36335.611969999998</v>
      </c>
      <c r="I11" s="17">
        <v>65113.811639999985</v>
      </c>
      <c r="J11" s="18">
        <v>75767.509639999989</v>
      </c>
      <c r="K11" s="16">
        <v>208377.12048139999</v>
      </c>
      <c r="L11" s="17">
        <v>459698.37262390001</v>
      </c>
      <c r="M11" s="17">
        <v>286862.26085270004</v>
      </c>
      <c r="N11" s="18">
        <v>440084.25764339603</v>
      </c>
      <c r="O11" s="16">
        <f t="shared" ref="O11:O12" si="1">+C11+G11+K11</f>
        <v>603718.4649449999</v>
      </c>
      <c r="P11" s="17">
        <f t="shared" si="0"/>
        <v>1295246.1285035</v>
      </c>
      <c r="Q11" s="17">
        <f t="shared" si="0"/>
        <v>982284.16614272306</v>
      </c>
      <c r="R11" s="18">
        <f t="shared" si="0"/>
        <v>1333384.2869334191</v>
      </c>
    </row>
    <row r="12" spans="2:21" s="19" customFormat="1" ht="42">
      <c r="B12" s="20" t="s">
        <v>10</v>
      </c>
      <c r="C12" s="16">
        <v>207112.43171075007</v>
      </c>
      <c r="D12" s="17">
        <v>-85545.269068600057</v>
      </c>
      <c r="E12" s="17">
        <v>-281106.90443753323</v>
      </c>
      <c r="F12" s="18">
        <v>-65857.007724525276</v>
      </c>
      <c r="G12" s="16">
        <v>108498.74096000004</v>
      </c>
      <c r="H12" s="17">
        <v>94009.090960000045</v>
      </c>
      <c r="I12" s="17">
        <v>-29329.455959999992</v>
      </c>
      <c r="J12" s="18">
        <v>86410.206040000005</v>
      </c>
      <c r="K12" s="16">
        <v>-1496756.0930000001</v>
      </c>
      <c r="L12" s="17">
        <v>-2714420.5720000002</v>
      </c>
      <c r="M12" s="17">
        <v>-1070767.3659999999</v>
      </c>
      <c r="N12" s="18">
        <v>-2114326.2069999999</v>
      </c>
      <c r="O12" s="16">
        <f t="shared" si="1"/>
        <v>-1181144.9203292499</v>
      </c>
      <c r="P12" s="17">
        <f t="shared" si="0"/>
        <v>-2705956.7501086001</v>
      </c>
      <c r="Q12" s="17">
        <f t="shared" si="0"/>
        <v>-1381203.7263975332</v>
      </c>
      <c r="R12" s="18">
        <f t="shared" si="0"/>
        <v>-2093773.0086845253</v>
      </c>
    </row>
    <row r="13" spans="2:21" s="25" customFormat="1">
      <c r="B13" s="21" t="s">
        <v>11</v>
      </c>
      <c r="C13" s="22">
        <f>SUM(C10:C12)</f>
        <v>2624816.7562892498</v>
      </c>
      <c r="D13" s="23">
        <f t="shared" ref="D13" si="2">SUM(D10:D12)</f>
        <v>5524016.6750686001</v>
      </c>
      <c r="E13" s="23">
        <f>SUM(E10:E12)</f>
        <v>2550822.2824375327</v>
      </c>
      <c r="F13" s="24">
        <f t="shared" ref="F13" si="3">SUM(F10:F12)</f>
        <v>5372614.3977245251</v>
      </c>
      <c r="G13" s="22">
        <f>SUM(G10:G12)</f>
        <v>618858.3052402999</v>
      </c>
      <c r="H13" s="23">
        <f t="shared" ref="H13" si="4">SUM(H10:H12)</f>
        <v>1456740.2756098998</v>
      </c>
      <c r="I13" s="23">
        <f>(SUM(I10:I12))</f>
        <v>602123.58439705311</v>
      </c>
      <c r="J13" s="24">
        <f>(SUM(J10:J12))</f>
        <v>1564141.2940900172</v>
      </c>
      <c r="K13" s="22">
        <f t="shared" ref="K13:L13" si="5">SUM(K10:K12)</f>
        <v>27032962.038853604</v>
      </c>
      <c r="L13" s="23">
        <f t="shared" si="5"/>
        <v>55598739.794663005</v>
      </c>
      <c r="M13" s="23">
        <f>(SUM(M10:M12))</f>
        <v>24465438.578685276</v>
      </c>
      <c r="N13" s="24">
        <f>(SUM(N10:N12))</f>
        <v>50769993.01584103</v>
      </c>
      <c r="O13" s="22">
        <f t="shared" ref="O13:R13" si="6">SUM(O10:O12)</f>
        <v>30276637.100383151</v>
      </c>
      <c r="P13" s="23">
        <f t="shared" si="6"/>
        <v>62579496.745341502</v>
      </c>
      <c r="Q13" s="23">
        <f t="shared" si="6"/>
        <v>27618384.445519865</v>
      </c>
      <c r="R13" s="24">
        <f t="shared" si="6"/>
        <v>57706748.707655579</v>
      </c>
    </row>
    <row r="14" spans="2:21" s="19" customFormat="1">
      <c r="B14" s="15" t="s">
        <v>12</v>
      </c>
      <c r="C14" s="16">
        <v>810085.74907260016</v>
      </c>
      <c r="D14" s="17">
        <v>1263460.5738159001</v>
      </c>
      <c r="E14" s="17">
        <v>986289.67632942717</v>
      </c>
      <c r="F14" s="18">
        <v>1416090.7516214212</v>
      </c>
      <c r="G14" s="16">
        <v>195319.6581693</v>
      </c>
      <c r="H14" s="17">
        <v>334189.98416930001</v>
      </c>
      <c r="I14" s="17">
        <v>327919.73849999998</v>
      </c>
      <c r="J14" s="18">
        <v>516869.5135</v>
      </c>
      <c r="K14" s="16">
        <v>2101114.3465207</v>
      </c>
      <c r="L14" s="17">
        <v>3827329.0184744</v>
      </c>
      <c r="M14" s="17">
        <v>2054670.8906408378</v>
      </c>
      <c r="N14" s="18">
        <v>3669406.4011218958</v>
      </c>
      <c r="O14" s="16">
        <f t="shared" ref="O14:R14" si="7">+C14+G14+K14</f>
        <v>3106519.7537626</v>
      </c>
      <c r="P14" s="17">
        <f t="shared" si="7"/>
        <v>5424979.5764595997</v>
      </c>
      <c r="Q14" s="17">
        <f t="shared" si="7"/>
        <v>3368880.305470265</v>
      </c>
      <c r="R14" s="18">
        <f t="shared" si="7"/>
        <v>5602366.6662433166</v>
      </c>
    </row>
    <row r="15" spans="2:21" s="25" customFormat="1">
      <c r="B15" s="21" t="s">
        <v>13</v>
      </c>
      <c r="C15" s="22">
        <f t="shared" ref="C15:H15" si="8">C13-C14</f>
        <v>1814731.0072166496</v>
      </c>
      <c r="D15" s="23">
        <f t="shared" si="8"/>
        <v>4260556.1012527002</v>
      </c>
      <c r="E15" s="23">
        <f t="shared" si="8"/>
        <v>1564532.6061081055</v>
      </c>
      <c r="F15" s="24">
        <f t="shared" si="8"/>
        <v>3956523.6461031036</v>
      </c>
      <c r="G15" s="22">
        <f t="shared" si="8"/>
        <v>423538.6470709999</v>
      </c>
      <c r="H15" s="23">
        <f t="shared" si="8"/>
        <v>1122550.2914405998</v>
      </c>
      <c r="I15" s="23">
        <f>(I13-I14)</f>
        <v>274203.84589705314</v>
      </c>
      <c r="J15" s="24">
        <f>(J13-J14)</f>
        <v>1047271.7805900172</v>
      </c>
      <c r="K15" s="22">
        <f t="shared" ref="K15:L15" si="9">K13-K14</f>
        <v>24931847.692332905</v>
      </c>
      <c r="L15" s="23">
        <f t="shared" si="9"/>
        <v>51771410.776188605</v>
      </c>
      <c r="M15" s="23">
        <f>(M13-M14)</f>
        <v>22410767.68804444</v>
      </c>
      <c r="N15" s="24">
        <f>(N13-N14)</f>
        <v>47100586.614719138</v>
      </c>
      <c r="O15" s="22">
        <f t="shared" ref="O15:R15" si="10">O13-O14</f>
        <v>27170117.346620552</v>
      </c>
      <c r="P15" s="23">
        <f t="shared" si="10"/>
        <v>57154517.168881901</v>
      </c>
      <c r="Q15" s="23">
        <f t="shared" si="10"/>
        <v>24249504.140049599</v>
      </c>
      <c r="R15" s="24">
        <f t="shared" si="10"/>
        <v>52104382.041412264</v>
      </c>
    </row>
    <row r="16" spans="2:21" s="19" customFormat="1" ht="42">
      <c r="B16" s="20" t="s">
        <v>14</v>
      </c>
      <c r="C16" s="16">
        <v>-88101.963000000003</v>
      </c>
      <c r="D16" s="17">
        <v>-76315.089000000007</v>
      </c>
      <c r="E16" s="17">
        <v>93832.95</v>
      </c>
      <c r="F16" s="18">
        <v>39153.43</v>
      </c>
      <c r="G16" s="16">
        <v>-129543.83410000004</v>
      </c>
      <c r="H16" s="17">
        <v>-179811.93210000003</v>
      </c>
      <c r="I16" s="17">
        <v>73815.754100000035</v>
      </c>
      <c r="J16" s="18">
        <v>-87507.741899999979</v>
      </c>
      <c r="K16" s="16">
        <v>23221.728999999999</v>
      </c>
      <c r="L16" s="17">
        <v>78960.31</v>
      </c>
      <c r="M16" s="17">
        <v>94734.190999999992</v>
      </c>
      <c r="N16" s="18">
        <v>-43879.78</v>
      </c>
      <c r="O16" s="16">
        <f t="shared" ref="O16:R16" si="11">+C16+G16+K16</f>
        <v>-194424.06810000003</v>
      </c>
      <c r="P16" s="17">
        <f t="shared" si="11"/>
        <v>-177166.71110000004</v>
      </c>
      <c r="Q16" s="17">
        <f t="shared" si="11"/>
        <v>262382.89510000002</v>
      </c>
      <c r="R16" s="18">
        <f t="shared" si="11"/>
        <v>-92234.09189999997</v>
      </c>
    </row>
    <row r="17" spans="2:18" s="25" customFormat="1" ht="21.75" thickBot="1">
      <c r="B17" s="26" t="s">
        <v>15</v>
      </c>
      <c r="C17" s="27">
        <f t="shared" ref="C17:E17" si="12">C15+C16</f>
        <v>1726629.0442166496</v>
      </c>
      <c r="D17" s="28">
        <f t="shared" si="12"/>
        <v>4184241.0122527</v>
      </c>
      <c r="E17" s="28">
        <f t="shared" si="12"/>
        <v>1658365.5561081055</v>
      </c>
      <c r="F17" s="29">
        <f>F15+F16</f>
        <v>3995677.0761031038</v>
      </c>
      <c r="G17" s="27">
        <f t="shared" ref="G17:R17" si="13">G15+G16</f>
        <v>293994.81297099986</v>
      </c>
      <c r="H17" s="28">
        <f t="shared" si="13"/>
        <v>942738.35934059974</v>
      </c>
      <c r="I17" s="28">
        <f t="shared" si="13"/>
        <v>348019.59999705316</v>
      </c>
      <c r="J17" s="29">
        <f t="shared" si="13"/>
        <v>959764.03869001719</v>
      </c>
      <c r="K17" s="27">
        <f t="shared" si="13"/>
        <v>24955069.421332903</v>
      </c>
      <c r="L17" s="28">
        <f t="shared" si="13"/>
        <v>51850371.086188607</v>
      </c>
      <c r="M17" s="28">
        <f t="shared" si="13"/>
        <v>22505501.87904444</v>
      </c>
      <c r="N17" s="29">
        <f t="shared" si="13"/>
        <v>47056706.834719136</v>
      </c>
      <c r="O17" s="27">
        <f t="shared" si="13"/>
        <v>26975693.278520551</v>
      </c>
      <c r="P17" s="28">
        <f t="shared" si="13"/>
        <v>56977350.457781903</v>
      </c>
      <c r="Q17" s="28">
        <f t="shared" si="13"/>
        <v>24511887.0351496</v>
      </c>
      <c r="R17" s="29">
        <f t="shared" si="13"/>
        <v>52012147.949512266</v>
      </c>
    </row>
    <row r="18" spans="2:18"/>
    <row r="19" spans="2:18">
      <c r="B19" s="30" t="s">
        <v>16</v>
      </c>
      <c r="C19" s="30"/>
      <c r="D19" s="30"/>
      <c r="E19" s="30"/>
      <c r="F19" s="30"/>
    </row>
    <row r="20" spans="2:18"/>
  </sheetData>
  <mergeCells count="10">
    <mergeCell ref="B1:R1"/>
    <mergeCell ref="B2:R2"/>
    <mergeCell ref="B3:R3"/>
    <mergeCell ref="B5:R5"/>
    <mergeCell ref="B6:R6"/>
    <mergeCell ref="B8:B9"/>
    <mergeCell ref="C8:F8"/>
    <mergeCell ref="G8:J8"/>
    <mergeCell ref="K8:N8"/>
    <mergeCell ref="O8:R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NL-4 PREM SCH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2016-11-15T11:14:52Z</dcterms:created>
  <dcterms:modified xsi:type="dcterms:W3CDTF">2016-11-15T11:14:52Z</dcterms:modified>
</cp:coreProperties>
</file>