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0 ANALYTICAL RATIO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F38" i="1"/>
  <c r="D38"/>
  <c r="G36"/>
  <c r="G37" s="1"/>
  <c r="F36"/>
  <c r="F37" s="1"/>
  <c r="E36"/>
  <c r="E37" s="1"/>
  <c r="D36"/>
  <c r="D37" s="1"/>
  <c r="E25"/>
  <c r="D25"/>
  <c r="E24"/>
  <c r="D24"/>
  <c r="E23"/>
  <c r="D23" s="1"/>
  <c r="E22"/>
  <c r="D22"/>
  <c r="E21"/>
  <c r="D21"/>
  <c r="E20"/>
  <c r="D20"/>
  <c r="E18"/>
  <c r="E19" s="1"/>
  <c r="D18"/>
  <c r="D19" s="1"/>
  <c r="E17"/>
  <c r="D17"/>
  <c r="E16"/>
  <c r="D16"/>
  <c r="E15"/>
  <c r="D15"/>
  <c r="E14"/>
  <c r="D14"/>
  <c r="E13"/>
  <c r="D13" s="1"/>
  <c r="E12"/>
  <c r="D12"/>
  <c r="E11"/>
  <c r="D11"/>
  <c r="G8"/>
  <c r="F8"/>
  <c r="E8"/>
  <c r="D8"/>
  <c r="B6"/>
  <c r="B2"/>
</calcChain>
</file>

<file path=xl/sharedStrings.xml><?xml version="1.0" encoding="utf-8"?>
<sst xmlns="http://schemas.openxmlformats.org/spreadsheetml/2006/main" count="33" uniqueCount="33">
  <si>
    <t>NATIONAL INSURANCE COMPANY LIMITED</t>
  </si>
  <si>
    <t>CIN: U10200WB1906GOI001713</t>
  </si>
  <si>
    <t>FORM NL-30 ANALYTICAL RATIOS</t>
  </si>
  <si>
    <t>(Rs. In lakhs)</t>
  </si>
  <si>
    <t>Sl. No</t>
  </si>
  <si>
    <t>Particulars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</si>
  <si>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</si>
  <si>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</si>
  <si>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</si>
  <si>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</si>
  <si>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</si>
  <si>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</si>
  <si>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</si>
  <si>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</si>
  <si>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</si>
  <si>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</si>
  <si>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</si>
  <si>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</si>
  <si>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</si>
  <si>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</si>
  <si>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</si>
  <si>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 xml:space="preserve">Available Solvency Margin to Required Solvency Margin Ratio </t>
  </si>
  <si>
    <t>NPA ratio</t>
  </si>
  <si>
    <t>Gross NPA Ratio</t>
  </si>
  <si>
    <t>Net NPA Ratio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</si>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</sst>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0" fontId="2" fillId="0" borderId="9" xfId="0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3" borderId="10" xfId="2" applyNumberFormat="1" applyFont="1" applyFill="1" applyBorder="1" applyAlignment="1">
      <alignment horizontal="right"/>
    </xf>
    <xf numFmtId="10" fontId="2" fillId="0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4" borderId="13" xfId="2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4" fontId="2" fillId="0" borderId="9" xfId="1" applyNumberFormat="1" applyFont="1" applyBorder="1" applyAlignment="1">
      <alignment horizontal="right" vertical="center"/>
    </xf>
    <xf numFmtId="164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43" fontId="2" fillId="0" borderId="16" xfId="0" applyNumberFormat="1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15" xfId="0" applyNumberFormat="1" applyFont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345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3345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30.09.2016</v>
          </cell>
          <cell r="D1" t="str">
            <v>30 September 2016</v>
          </cell>
          <cell r="E1" t="str">
            <v>30.09.2015</v>
          </cell>
        </row>
        <row r="4">
          <cell r="A4" t="str">
            <v>Registration No. 58 and Date of Renewal of Registration with IRDA - 07/04/2015</v>
          </cell>
        </row>
      </sheetData>
      <sheetData sheetId="1">
        <row r="10">
          <cell r="Q10">
            <v>26975693.278520554</v>
          </cell>
          <cell r="R10">
            <v>56977350.457781911</v>
          </cell>
        </row>
        <row r="11">
          <cell r="Q11">
            <v>2276511</v>
          </cell>
          <cell r="R11">
            <v>3073801</v>
          </cell>
        </row>
        <row r="13">
          <cell r="Q13">
            <v>3602500</v>
          </cell>
          <cell r="R13">
            <v>6008641</v>
          </cell>
        </row>
        <row r="15">
          <cell r="Q15">
            <v>24568950.310000002</v>
          </cell>
          <cell r="R15">
            <v>48062826.944000006</v>
          </cell>
        </row>
        <row r="16">
          <cell r="Q16">
            <v>1522075.4529999997</v>
          </cell>
          <cell r="R16">
            <v>3110488.4309999999</v>
          </cell>
        </row>
        <row r="17">
          <cell r="Q17">
            <v>7874857</v>
          </cell>
          <cell r="R17">
            <v>15713209</v>
          </cell>
        </row>
      </sheetData>
      <sheetData sheetId="2">
        <row r="15">
          <cell r="D15">
            <v>863762</v>
          </cell>
          <cell r="E15">
            <v>1440677</v>
          </cell>
        </row>
        <row r="16">
          <cell r="D16">
            <v>545834</v>
          </cell>
          <cell r="E16">
            <v>736998</v>
          </cell>
        </row>
        <row r="17">
          <cell r="D17">
            <v>0</v>
          </cell>
          <cell r="E17">
            <v>0</v>
          </cell>
        </row>
        <row r="47">
          <cell r="D47">
            <v>206186.51552053937</v>
          </cell>
          <cell r="E47">
            <v>1284670.0827818955</v>
          </cell>
          <cell r="F47">
            <v>299951.99214958376</v>
          </cell>
          <cell r="G47">
            <v>1956704.0915122507</v>
          </cell>
        </row>
      </sheetData>
      <sheetData sheetId="3"/>
      <sheetData sheetId="4">
        <row r="10">
          <cell r="O10">
            <v>30854063.555767402</v>
          </cell>
          <cell r="P10">
            <v>63990207.3669466</v>
          </cell>
          <cell r="Q10">
            <v>28017304.005774673</v>
          </cell>
          <cell r="R10">
            <v>58467137.42940668</v>
          </cell>
        </row>
        <row r="11">
          <cell r="O11">
            <v>603718.4649449999</v>
          </cell>
          <cell r="P11">
            <v>1295246.1285035</v>
          </cell>
        </row>
        <row r="14">
          <cell r="O14">
            <v>3106519.7537626</v>
          </cell>
          <cell r="P14">
            <v>5424979.5764595997</v>
          </cell>
        </row>
        <row r="17">
          <cell r="O17">
            <v>26975693.278520551</v>
          </cell>
          <cell r="P17">
            <v>56977350.457781903</v>
          </cell>
        </row>
      </sheetData>
      <sheetData sheetId="5">
        <row r="17">
          <cell r="O17">
            <v>24568950.309999999</v>
          </cell>
          <cell r="P17">
            <v>48062826.943999991</v>
          </cell>
        </row>
      </sheetData>
      <sheetData sheetId="6">
        <row r="11">
          <cell r="O11">
            <v>1658040.645</v>
          </cell>
          <cell r="P11">
            <v>3385628.7319999998</v>
          </cell>
        </row>
        <row r="14">
          <cell r="O14">
            <v>1522076.4530000002</v>
          </cell>
          <cell r="P14">
            <v>3110489.4309999999</v>
          </cell>
        </row>
      </sheetData>
      <sheetData sheetId="7">
        <row r="31">
          <cell r="D31">
            <v>7874857</v>
          </cell>
          <cell r="E31">
            <v>15713209</v>
          </cell>
        </row>
      </sheetData>
      <sheetData sheetId="8">
        <row r="17">
          <cell r="D17">
            <v>1000000</v>
          </cell>
          <cell r="E17">
            <v>1000000</v>
          </cell>
        </row>
        <row r="24">
          <cell r="D24">
            <v>1000000</v>
          </cell>
          <cell r="E24">
            <v>1000000</v>
          </cell>
        </row>
      </sheetData>
      <sheetData sheetId="9"/>
      <sheetData sheetId="10"/>
      <sheetData sheetId="11">
        <row r="14">
          <cell r="D14">
            <v>39140714</v>
          </cell>
          <cell r="E14">
            <v>38862232</v>
          </cell>
        </row>
      </sheetData>
      <sheetData sheetId="12"/>
      <sheetData sheetId="13">
        <row r="23">
          <cell r="D23">
            <v>4892816</v>
          </cell>
        </row>
        <row r="25">
          <cell r="D25">
            <v>4607337</v>
          </cell>
        </row>
        <row r="26">
          <cell r="D26">
            <v>3829492</v>
          </cell>
        </row>
        <row r="28">
          <cell r="D28">
            <v>2221991</v>
          </cell>
        </row>
        <row r="29">
          <cell r="D29">
            <v>604428</v>
          </cell>
        </row>
      </sheetData>
      <sheetData sheetId="14">
        <row r="34">
          <cell r="D34">
            <v>9248</v>
          </cell>
        </row>
      </sheetData>
      <sheetData sheetId="15"/>
      <sheetData sheetId="16">
        <row r="20">
          <cell r="D20">
            <v>15963937</v>
          </cell>
        </row>
      </sheetData>
      <sheetData sheetId="17"/>
      <sheetData sheetId="18">
        <row r="16">
          <cell r="D16">
            <v>95318488</v>
          </cell>
        </row>
      </sheetData>
      <sheetData sheetId="19">
        <row r="10">
          <cell r="D10">
            <v>58875062</v>
          </cell>
        </row>
      </sheetData>
      <sheetData sheetId="20">
        <row r="14">
          <cell r="D14">
            <v>2282914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7">
    <tabColor rgb="FF92D050"/>
    <pageSetUpPr fitToPage="1"/>
  </sheetPr>
  <dimension ref="A1:K51"/>
  <sheetViews>
    <sheetView showGridLines="0" showZeros="0" tabSelected="1" workbookViewId="0">
      <selection activeCell="J4" sqref="J4"/>
    </sheetView>
  </sheetViews>
  <sheetFormatPr defaultColWidth="0" defaultRowHeight="15" customHeight="1" zeroHeight="1"/>
  <cols>
    <col min="1" max="1" width="4.85546875" customWidth="1"/>
    <col min="2" max="2" width="9.140625" customWidth="1"/>
    <col min="3" max="3" width="56.7109375" customWidth="1"/>
    <col min="4" max="6" width="22.85546875" customWidth="1"/>
    <col min="7" max="7" width="21.7109375" customWidth="1"/>
    <col min="8" max="8" width="4.5703125" customWidth="1"/>
    <col min="9" max="9" width="4.28515625" customWidth="1"/>
    <col min="10" max="10" width="16.7109375" bestFit="1" customWidth="1"/>
    <col min="11" max="11" width="0" hidden="1" customWidth="1"/>
    <col min="12" max="16384" width="9.140625" hidden="1"/>
  </cols>
  <sheetData>
    <row r="1" spans="1:10" ht="25.5">
      <c r="A1" s="1"/>
      <c r="B1" s="2" t="s">
        <v>0</v>
      </c>
      <c r="C1" s="2"/>
      <c r="D1" s="2"/>
      <c r="E1" s="2"/>
      <c r="F1" s="2"/>
      <c r="G1" s="2"/>
    </row>
    <row r="2" spans="1:10" ht="21">
      <c r="A2" s="1"/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</row>
    <row r="3" spans="1:10" ht="21">
      <c r="A3" s="1"/>
      <c r="B3" s="3" t="s">
        <v>1</v>
      </c>
      <c r="C3" s="3"/>
      <c r="D3" s="3"/>
      <c r="E3" s="3"/>
      <c r="F3" s="3"/>
      <c r="G3" s="3"/>
    </row>
    <row r="4" spans="1:10" ht="22.5">
      <c r="A4" s="1"/>
      <c r="B4" s="1"/>
      <c r="C4" s="1"/>
      <c r="D4" s="1"/>
      <c r="E4" s="1"/>
      <c r="F4" s="1"/>
      <c r="G4" s="1"/>
      <c r="J4" s="4"/>
    </row>
    <row r="5" spans="1:10" ht="21">
      <c r="A5" s="1"/>
      <c r="B5" s="3" t="s">
        <v>2</v>
      </c>
      <c r="C5" s="3"/>
      <c r="D5" s="3"/>
      <c r="E5" s="3"/>
      <c r="F5" s="3"/>
      <c r="G5" s="3"/>
    </row>
    <row r="6" spans="1:10" ht="21">
      <c r="A6" s="1"/>
      <c r="B6" s="3" t="str">
        <f>"Analytical Ratios for the period ended " &amp; [1]INDEX!D1</f>
        <v>Analytical Ratios for the period ended 30 September 2016</v>
      </c>
      <c r="C6" s="3"/>
      <c r="D6" s="3"/>
      <c r="E6" s="3"/>
      <c r="F6" s="3"/>
      <c r="G6" s="3"/>
    </row>
    <row r="7" spans="1:10" ht="21.75" thickBot="1">
      <c r="A7" s="1"/>
      <c r="B7" s="5"/>
      <c r="C7" s="5"/>
      <c r="D7" s="5"/>
      <c r="E7" s="5"/>
      <c r="F7" s="5"/>
      <c r="G7" s="6" t="s">
        <v>3</v>
      </c>
    </row>
    <row r="8" spans="1:10" ht="15" customHeight="1">
      <c r="B8" s="7" t="s">
        <v>4</v>
      </c>
      <c r="C8" s="8" t="s">
        <v>5</v>
      </c>
      <c r="D8" s="9" t="str">
        <f>"For the Quarter ended " &amp;[1]INDEX!$C$1</f>
        <v>For the Quarter ended 30.09.2016</v>
      </c>
      <c r="E8" s="9" t="str">
        <f>"Upto the Quarter ended " &amp;[1]INDEX!$C$1</f>
        <v>Upto the Quarter ended 30.09.2016</v>
      </c>
      <c r="F8" s="9" t="str">
        <f>"For the Quarter ended " &amp;[1]INDEX!$E$1</f>
        <v>For the Quarter ended 30.09.2015</v>
      </c>
      <c r="G8" s="9" t="str">
        <f>"Upto the Quarter ended " &amp;[1]INDEX!$E$1</f>
        <v>Upto the Quarter ended 30.09.2015</v>
      </c>
    </row>
    <row r="9" spans="1:10" ht="15" customHeight="1">
      <c r="B9" s="10"/>
      <c r="C9" s="11"/>
      <c r="D9" s="12"/>
      <c r="E9" s="12"/>
      <c r="F9" s="12"/>
      <c r="G9" s="12"/>
    </row>
    <row r="10" spans="1:10" ht="69" customHeight="1">
      <c r="B10" s="10"/>
      <c r="C10" s="13"/>
      <c r="D10" s="14"/>
      <c r="E10" s="14"/>
      <c r="F10" s="14"/>
      <c r="G10" s="14"/>
    </row>
    <row r="11" spans="1:10" ht="21">
      <c r="B11" s="15">
        <v>1</v>
      </c>
      <c r="C11" s="16" t="s">
        <v>6</v>
      </c>
      <c r="D11" s="17">
        <f>('[1]NL-4 PREM SCH'!O10-'[1]NL-4 PREM SCH'!Q10)/'[1]NL-4 PREM SCH'!Q10</f>
        <v>0.10125026838442563</v>
      </c>
      <c r="E11" s="18">
        <f>('[1]NL-4 PREM SCH'!P10-'[1]NL-4 PREM SCH'!R10)/'[1]NL-4 PREM SCH'!R10</f>
        <v>9.4464517682407212E-2</v>
      </c>
      <c r="F11" s="18">
        <v>9.289835612483649E-2</v>
      </c>
      <c r="G11" s="18">
        <v>7.9612823233923158E-2</v>
      </c>
    </row>
    <row r="12" spans="1:10" ht="21">
      <c r="B12" s="15">
        <v>2</v>
      </c>
      <c r="C12" s="16" t="s">
        <v>7</v>
      </c>
      <c r="D12" s="19">
        <f>'[1]NL-4 PREM SCH'!O10/('[1]NL-8 SH CAP SCH'!D24+'[1]NL-10 RESERVES &amp; SURPLUS '!D14-'[1]NL-19 MISC EXP '!D14)</f>
        <v>0.81499885243641734</v>
      </c>
      <c r="E12" s="19">
        <f>'[1]NL-4 PREM SCH'!$P$10/('[1]NL-10 RESERVES &amp; SURPLUS '!$D$14+'[1]NL-8 SH CAP SCH'!$D$24-'[1]NL-19 MISC EXP '!$D$14)</f>
        <v>1.6902780237347812</v>
      </c>
      <c r="F12" s="19">
        <v>0.70285333084062962</v>
      </c>
      <c r="G12" s="20">
        <v>1.4667300707628916</v>
      </c>
    </row>
    <row r="13" spans="1:10" ht="21">
      <c r="B13" s="15">
        <v>3</v>
      </c>
      <c r="C13" s="16" t="s">
        <v>8</v>
      </c>
      <c r="D13" s="17">
        <f t="shared" ref="D13:D23" si="0">E13</f>
        <v>-5.0283988111854853E-2</v>
      </c>
      <c r="E13" s="18">
        <f>(('[1]NL-8 SH CAP SCH'!D24+'[1]NL-10 RESERVES &amp; SURPLUS '!D14-'[1]NL-19 MISC EXP '!D14)-('[1]NL-8 SH CAP SCH'!E24+'[1]NL-10 RESERVES &amp; SURPLUS '!E14-'[1]NL-19 MISC EXP '!E12))/('[1]NL-8 SH CAP SCH'!E24+'[1]NL-10 RESERVES &amp; SURPLUS '!E14-'[1]NL-19 MISC EXP '!E12)</f>
        <v>-5.0283988111854853E-2</v>
      </c>
      <c r="F13" s="18">
        <v>0.10177540329565464</v>
      </c>
      <c r="G13" s="18">
        <v>0.10177540329565464</v>
      </c>
    </row>
    <row r="14" spans="1:10" ht="21">
      <c r="B14" s="15">
        <v>4</v>
      </c>
      <c r="C14" s="16" t="s">
        <v>9</v>
      </c>
      <c r="D14" s="17">
        <f>('[1]NL-4 PREM SCH'!O10+'[1]NL-4 PREM SCH'!O11-'[1]NL-4 PREM SCH'!O14)/('[1]NL-4 PREM SCH'!O10+'[1]NL-4 PREM SCH'!O11)</f>
        <v>0.90124797254564204</v>
      </c>
      <c r="E14" s="18">
        <f>('[1]NL-4 PREM SCH'!P10+'[1]NL-4 PREM SCH'!P11-'[1]NL-4 PREM SCH'!P14)/('[1]NL-4 PREM SCH'!P10+'[1]NL-4 PREM SCH'!P11)</f>
        <v>0.91690370080928241</v>
      </c>
      <c r="F14" s="18">
        <v>0.88383006387888574</v>
      </c>
      <c r="G14" s="18">
        <v>0.90631575602604642</v>
      </c>
    </row>
    <row r="15" spans="1:10" ht="21">
      <c r="B15" s="15">
        <v>5</v>
      </c>
      <c r="C15" s="16" t="s">
        <v>10</v>
      </c>
      <c r="D15" s="17">
        <f>'[1]NL-6 COMM SCH'!O14/('[1]NL-4 PREM SCH'!O10+'[1]NL-4 PREM SCH'!O11-'[1]NL-4 PREM SCH'!O14)</f>
        <v>5.3686373420288432E-2</v>
      </c>
      <c r="E15" s="18">
        <f>'[1]NL-6 COMM SCH'!P14/('[1]NL-4 PREM SCH'!P10+'[1]NL-4 PREM SCH'!P11-'[1]NL-4 PREM SCH'!P14)</f>
        <v>5.1962325510644003E-2</v>
      </c>
      <c r="F15" s="18">
        <v>5.7298072634291736E-2</v>
      </c>
      <c r="G15" s="18">
        <v>5.5242911428119788E-2</v>
      </c>
    </row>
    <row r="16" spans="1:10" ht="21">
      <c r="B16" s="15">
        <v>6</v>
      </c>
      <c r="C16" s="16" t="s">
        <v>11</v>
      </c>
      <c r="D16" s="17">
        <f>('[1]NL-1 REV ACC'!Q17+'[1]NL-6 COMM SCH'!O11)/'[1]NL-4 PREM SCH'!O10</f>
        <v>0.30896733027627604</v>
      </c>
      <c r="E16" s="18">
        <f>('[1]NL-1 REV ACC'!R17+'[1]NL-6 COMM SCH'!P11)/'[1]NL-4 PREM SCH'!P10</f>
        <v>0.29846500766092665</v>
      </c>
      <c r="F16" s="18">
        <v>0.54961607697250769</v>
      </c>
      <c r="G16" s="18">
        <v>0.29289793661741415</v>
      </c>
    </row>
    <row r="17" spans="1:11" ht="21">
      <c r="B17" s="15">
        <v>7</v>
      </c>
      <c r="C17" s="16" t="s">
        <v>12</v>
      </c>
      <c r="D17" s="17">
        <f>('[1]NL-1 REV ACC'!Q17+'[1]NL-6 COMM SCH'!O11)/('[1]NL-4 PREM SCH'!O10+'[1]NL-4 PREM SCH'!O11-'[1]NL-4 PREM SCH'!O14)</f>
        <v>0.33624244152659399</v>
      </c>
      <c r="E17" s="18">
        <f>('[1]NL-1 REV ACC'!R17+'[1]NL-6 COMM SCH'!P11)/('[1]NL-4 PREM SCH'!P10+'[1]NL-4 PREM SCH'!P11-'[1]NL-4 PREM SCH'!P14)</f>
        <v>0.31905590586948174</v>
      </c>
      <c r="F17" s="18">
        <v>0.60079342307819528</v>
      </c>
      <c r="G17" s="18">
        <v>0.31596839222979078</v>
      </c>
    </row>
    <row r="18" spans="1:11" ht="21">
      <c r="B18" s="15">
        <v>8</v>
      </c>
      <c r="C18" s="16" t="s">
        <v>13</v>
      </c>
      <c r="D18" s="17">
        <f>'[1]NL-5 CLAIMS SCH'!O17/'[1]NL-4 PREM SCH'!O17</f>
        <v>0.91078105227282791</v>
      </c>
      <c r="E18" s="18">
        <f>'[1]NL-5 CLAIMS SCH'!P17/'[1]NL-4 PREM SCH'!P17</f>
        <v>0.84354268069401994</v>
      </c>
      <c r="F18" s="18">
        <v>1.0017336423367094</v>
      </c>
      <c r="G18" s="18">
        <v>0.88416631321346828</v>
      </c>
    </row>
    <row r="19" spans="1:11" ht="21">
      <c r="B19" s="15">
        <v>9</v>
      </c>
      <c r="C19" s="16" t="s">
        <v>14</v>
      </c>
      <c r="D19" s="17">
        <f>D18+D17+D15</f>
        <v>1.3007098672197102</v>
      </c>
      <c r="E19" s="18">
        <f>E18+E17+E15</f>
        <v>1.2145609120741458</v>
      </c>
      <c r="F19" s="18">
        <v>1.6598251380491964</v>
      </c>
      <c r="G19" s="18">
        <v>1.1949517793133873</v>
      </c>
    </row>
    <row r="20" spans="1:11" ht="21">
      <c r="B20" s="15">
        <v>10</v>
      </c>
      <c r="C20" s="16" t="s">
        <v>15</v>
      </c>
      <c r="D20" s="19">
        <f>('[1]NL-17 CURRENT LIABILITIES '!D16+'[1]NL-18 PROVISIONS '!D10)/('[1]NL-4 PREM SCH'!O10+'[1]NL-4 PREM SCH'!O11-'[1]NL-4 PREM SCH'!O14)</f>
        <v>5.4386837717539498</v>
      </c>
      <c r="E20" s="19">
        <f>('[1]NL-17 CURRENT LIABILITIES '!D16+'[1]NL-18 PROVISIONS '!D10)/('[1]NL-4 PREM SCH'!P10+'[1]NL-4 PREM SCH'!P11-'[1]NL-4 PREM SCH'!P14)</f>
        <v>2.5758825466144981</v>
      </c>
      <c r="F20" s="19">
        <v>5.5278467820030484</v>
      </c>
      <c r="G20" s="19">
        <v>2.6141595755250155</v>
      </c>
    </row>
    <row r="21" spans="1:11" ht="21">
      <c r="B21" s="15">
        <v>11</v>
      </c>
      <c r="C21" s="16" t="s">
        <v>16</v>
      </c>
      <c r="D21" s="20">
        <f>('[1]NL-1 REV ACC'!Q10-'[1]NL-1 REV ACC'!Q15-'[1]NL-1 REV ACC'!Q16-'[1]NL-1 REV ACC'!Q17)/'[1]NL-1 REV ACC'!Q10</f>
        <v>-0.25912918760999554</v>
      </c>
      <c r="E21" s="20">
        <f>('[1]NL-1 REV ACC'!R10-'[1]NL-1 REV ACC'!R15-'[1]NL-1 REV ACC'!R16-'[1]NL-1 REV ACC'!R17)/'[1]NL-1 REV ACC'!R10</f>
        <v>-0.17391426308179112</v>
      </c>
      <c r="F21" s="20">
        <v>-0.62667632888266289</v>
      </c>
      <c r="G21" s="18">
        <v>-0.20801370693200727</v>
      </c>
    </row>
    <row r="22" spans="1:11" ht="21">
      <c r="B22" s="15">
        <v>12</v>
      </c>
      <c r="C22" s="16" t="s">
        <v>17</v>
      </c>
      <c r="D22" s="17">
        <f>('[1]NL-4 PREM SCH'!O17-'[1]NL-5 CLAIMS SCH'!O17-'[1]NL-6 COMM SCH'!O14-'[1]NL-7 OP. EXP SCH '!D31+'[1]NL-1 REV ACC'!Q11+'[1]NL-1 REV ACC'!Q13+'[1]NL-2- P&amp;L '!D15+'[1]NL-2- P&amp;L '!D16-'[1]NL-2- P&amp;L '!D17)/'[1]NL-4 PREM SCH'!O17</f>
        <v>1.1062422471943174E-2</v>
      </c>
      <c r="E22" s="17">
        <f>('[1]NL-4 PREM SCH'!P17-'[1]NL-5 CLAIMS SCH'!P17-'[1]NL-6 COMM SCH'!P14-'[1]NL-7 OP. EXP SCH '!E31+'[1]NL-1 REV ACC'!R11+'[1]NL-1 REV ACC'!R13+'[1]NL-2- P&amp;L '!E15+'[1]NL-2- P&amp;L '!E16-'[1]NL-2- P&amp;L '!E17)/'[1]NL-4 PREM SCH'!P17</f>
        <v>2.3710159772748832E-2</v>
      </c>
      <c r="F22" s="17">
        <v>-0.26271950159922131</v>
      </c>
      <c r="G22" s="18">
        <v>4.2091090941797693E-2</v>
      </c>
    </row>
    <row r="23" spans="1:11" ht="21">
      <c r="B23" s="15">
        <v>13</v>
      </c>
      <c r="C23" s="21" t="s">
        <v>18</v>
      </c>
      <c r="D23" s="19">
        <f t="shared" si="0"/>
        <v>0.20836960430575727</v>
      </c>
      <c r="E23" s="19">
        <f>('[1]NL-12 INVESTMENT '!D23+'[1]NL-12 INVESTMENT '!D25+'[1]NL-12 INVESTMENT '!D26+'[1]NL-12 INVESTMENT '!D28+'[1]NL-12 INVESTMENT '!D29+'[1]NL-13 LOANS '!D34+'[1]NL-15 CASH &amp; BANK '!D20)/('[1]NL-17 CURRENT LIABILITIES '!D16+'[1]NL-18 PROVISIONS '!D10)</f>
        <v>0.20836960430575727</v>
      </c>
      <c r="F23" s="19">
        <v>0.17027898678275485</v>
      </c>
      <c r="G23" s="20">
        <v>0.17027898678275485</v>
      </c>
    </row>
    <row r="24" spans="1:11" ht="21">
      <c r="B24" s="15">
        <v>14</v>
      </c>
      <c r="C24" s="16" t="s">
        <v>19</v>
      </c>
      <c r="D24" s="17">
        <f>'[1]NL-2- P&amp;L '!D47/('[1]NL-4 PREM SCH'!O10+'[1]NL-4 PREM SCH'!O11-'[1]NL-4 PREM SCH'!O14)</f>
        <v>7.2725691568554683E-3</v>
      </c>
      <c r="E24" s="18">
        <f>'[1]NL-2- P&amp;L '!E47/('[1]NL-4 PREM SCH'!P10+'[1]NL-4 PREM SCH'!P11-'[1]NL-4 PREM SCH'!P14)</f>
        <v>2.1461074373057026E-2</v>
      </c>
      <c r="F24" s="18">
        <v>1.2218624385304381E-2</v>
      </c>
      <c r="G24" s="18">
        <v>3.6102780430507596E-2</v>
      </c>
    </row>
    <row r="25" spans="1:11" ht="21">
      <c r="B25" s="15">
        <v>15</v>
      </c>
      <c r="C25" s="16" t="s">
        <v>20</v>
      </c>
      <c r="D25" s="17">
        <f>'[1]NL-2- P&amp;L '!D47/('[1]NL-8 SH CAP SCH'!E24+'[1]NL-10 RESERVES &amp; SURPLUS '!E14-'[1]NL-19 MISC EXP '!$E$13)</f>
        <v>5.172477936522455E-3</v>
      </c>
      <c r="E25" s="18">
        <f>'[1]NL-2- P&amp;L '!E47/('[1]NL-8 SH CAP SCH'!D24+'[1]NL-10 RESERVES &amp; SURPLUS '!D14-'[1]NL-19 MISC EXP '!$D$14)</f>
        <v>3.3934092387352024E-2</v>
      </c>
      <c r="F25" s="18">
        <v>7.8563582621283823E-3</v>
      </c>
      <c r="G25" s="18">
        <v>4.9086664009692513E-2</v>
      </c>
    </row>
    <row r="26" spans="1:11" ht="21">
      <c r="B26" s="15">
        <v>16</v>
      </c>
      <c r="C26" s="16" t="s">
        <v>21</v>
      </c>
      <c r="D26" s="22"/>
      <c r="E26" s="19">
        <v>1.26</v>
      </c>
      <c r="F26" s="22"/>
      <c r="G26" s="19">
        <v>1.51</v>
      </c>
    </row>
    <row r="27" spans="1:11" ht="21">
      <c r="B27" s="15">
        <v>17</v>
      </c>
      <c r="C27" s="23" t="s">
        <v>22</v>
      </c>
      <c r="D27" s="24"/>
      <c r="E27" s="25"/>
      <c r="F27" s="24"/>
      <c r="G27" s="25"/>
    </row>
    <row r="28" spans="1:11" ht="21">
      <c r="B28" s="15"/>
      <c r="C28" s="26" t="s">
        <v>23</v>
      </c>
      <c r="D28" s="22"/>
      <c r="E28" s="17">
        <v>1.9E-2</v>
      </c>
      <c r="F28" s="22"/>
      <c r="G28" s="17">
        <v>1.2500000000000001E-2</v>
      </c>
    </row>
    <row r="29" spans="1:11" ht="21.75" thickBot="1">
      <c r="B29" s="27"/>
      <c r="C29" s="28" t="s">
        <v>24</v>
      </c>
      <c r="D29" s="29"/>
      <c r="E29" s="17">
        <v>7.0000000000000001E-3</v>
      </c>
      <c r="F29" s="29"/>
      <c r="G29" s="17">
        <v>1.4E-3</v>
      </c>
    </row>
    <row r="30" spans="1:11"/>
    <row r="31" spans="1:11" ht="21">
      <c r="B31" s="30" t="s">
        <v>25</v>
      </c>
      <c r="C31" s="31"/>
      <c r="D31" s="31"/>
      <c r="E31" s="31"/>
      <c r="F31" s="31"/>
      <c r="G31" s="32"/>
    </row>
    <row r="32" spans="1:11" ht="21">
      <c r="A32" s="1"/>
      <c r="B32" s="33">
        <v>1</v>
      </c>
      <c r="C32" s="34" t="s">
        <v>26</v>
      </c>
      <c r="D32" s="35">
        <v>100000000</v>
      </c>
      <c r="E32" s="36"/>
      <c r="F32" s="35">
        <v>100000000</v>
      </c>
      <c r="G32" s="36"/>
      <c r="H32" s="1"/>
      <c r="I32" s="1"/>
      <c r="J32" s="1"/>
      <c r="K32" s="1"/>
    </row>
    <row r="33" spans="1:11" ht="21">
      <c r="A33" s="1"/>
      <c r="B33" s="33">
        <v>2</v>
      </c>
      <c r="C33" s="34" t="s">
        <v>27</v>
      </c>
      <c r="D33" s="37">
        <v>1</v>
      </c>
      <c r="E33" s="38"/>
      <c r="F33" s="37">
        <v>1</v>
      </c>
      <c r="G33" s="38"/>
      <c r="H33" s="1"/>
      <c r="I33" s="1"/>
      <c r="J33" s="1"/>
      <c r="K33" s="1"/>
    </row>
    <row r="34" spans="1:11" ht="21">
      <c r="A34" s="1"/>
      <c r="B34" s="33"/>
      <c r="C34" s="34" t="s">
        <v>28</v>
      </c>
      <c r="D34" s="37">
        <v>0</v>
      </c>
      <c r="E34" s="38"/>
      <c r="F34" s="37">
        <v>0</v>
      </c>
      <c r="G34" s="38"/>
      <c r="H34" s="1"/>
      <c r="I34" s="1"/>
      <c r="J34" s="1"/>
      <c r="K34" s="1"/>
    </row>
    <row r="35" spans="1:11" ht="42">
      <c r="A35" s="1"/>
      <c r="B35" s="33">
        <v>3</v>
      </c>
      <c r="C35" s="39" t="s">
        <v>29</v>
      </c>
      <c r="D35" s="37">
        <v>1</v>
      </c>
      <c r="E35" s="38"/>
      <c r="F35" s="37">
        <v>1</v>
      </c>
      <c r="G35" s="38"/>
      <c r="H35" s="1"/>
      <c r="I35" s="1"/>
      <c r="J35" s="1"/>
      <c r="K35" s="1"/>
    </row>
    <row r="36" spans="1:11" ht="42">
      <c r="A36" s="1"/>
      <c r="B36" s="33">
        <v>4</v>
      </c>
      <c r="C36" s="39" t="s">
        <v>30</v>
      </c>
      <c r="D36" s="40">
        <f>('[1]NL-2- P&amp;L '!D47/$D$32)*1000</f>
        <v>2.0618651552053935</v>
      </c>
      <c r="E36" s="40">
        <f>('[1]NL-2- P&amp;L '!E47/$D$32)*1000</f>
        <v>12.846700827818955</v>
      </c>
      <c r="F36" s="40">
        <f>('[1]NL-2- P&amp;L '!F47/$D$32)*1000</f>
        <v>2.9995199214958377</v>
      </c>
      <c r="G36" s="40">
        <f>('[1]NL-2- P&amp;L '!G47/$D$32)*1000</f>
        <v>19.567040915122508</v>
      </c>
      <c r="H36" s="1"/>
      <c r="I36" s="1"/>
      <c r="J36" s="1"/>
      <c r="K36" s="1"/>
    </row>
    <row r="37" spans="1:11" ht="42">
      <c r="A37" s="1"/>
      <c r="B37" s="33">
        <v>5</v>
      </c>
      <c r="C37" s="39" t="s">
        <v>31</v>
      </c>
      <c r="D37" s="40">
        <f>D36</f>
        <v>2.0618651552053935</v>
      </c>
      <c r="E37" s="40">
        <f t="shared" ref="E37:G37" si="1">E36</f>
        <v>12.846700827818955</v>
      </c>
      <c r="F37" s="40">
        <f t="shared" si="1"/>
        <v>2.9995199214958377</v>
      </c>
      <c r="G37" s="40">
        <f t="shared" si="1"/>
        <v>19.567040915122508</v>
      </c>
      <c r="H37" s="1"/>
      <c r="I37" s="1"/>
      <c r="J37" s="1"/>
      <c r="K37" s="1"/>
    </row>
    <row r="38" spans="1:11" ht="21">
      <c r="A38" s="1"/>
      <c r="B38" s="33">
        <v>6</v>
      </c>
      <c r="C38" s="34" t="s">
        <v>32</v>
      </c>
      <c r="D38" s="41">
        <f>(('[1]NL-8 SH CAP SCH'!D17+'[1]NL-10 RESERVES &amp; SURPLUS '!D14-'[1]NL-19 MISC EXP '!D14)/'NL-30 ANALYTICAL RATIOS '!D32:E32)*1000</f>
        <v>378.57800000000003</v>
      </c>
      <c r="E38" s="42"/>
      <c r="F38" s="41">
        <f>(('[1]NL-8 SH CAP SCH'!E17+'[1]NL-10 RESERVES &amp; SURPLUS '!E14)/'NL-30 ANALYTICAL RATIOS '!F32:G32)*1000</f>
        <v>398.62232</v>
      </c>
      <c r="G38" s="42"/>
      <c r="H38" s="1"/>
      <c r="I38" s="1"/>
      <c r="J38" s="1"/>
      <c r="K38" s="1"/>
    </row>
    <row r="39" spans="1:11" ht="2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21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21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mergeCells count="22">
    <mergeCell ref="D34:E34"/>
    <mergeCell ref="F34:G34"/>
    <mergeCell ref="D35:E35"/>
    <mergeCell ref="F35:G35"/>
    <mergeCell ref="D38:E38"/>
    <mergeCell ref="F38:G38"/>
    <mergeCell ref="G8:G10"/>
    <mergeCell ref="B31:G31"/>
    <mergeCell ref="D32:E32"/>
    <mergeCell ref="F32:G32"/>
    <mergeCell ref="D33:E33"/>
    <mergeCell ref="F33:G33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2016-11-16T05:09:51Z</dcterms:created>
  <dcterms:modified xsi:type="dcterms:W3CDTF">2016-11-16T05:10:08Z</dcterms:modified>
</cp:coreProperties>
</file>