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NL-29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I25" i="1" l="1"/>
  <c r="J23" i="1" s="1"/>
  <c r="E25" i="1"/>
  <c r="F24" i="1" s="1"/>
  <c r="J24" i="1"/>
  <c r="G24" i="1"/>
  <c r="C24" i="1"/>
  <c r="G23" i="1"/>
  <c r="F23" i="1"/>
  <c r="C23" i="1"/>
  <c r="J22" i="1"/>
  <c r="J25" i="1" s="1"/>
  <c r="G22" i="1"/>
  <c r="C22" i="1"/>
  <c r="I20" i="1"/>
  <c r="J19" i="1" s="1"/>
  <c r="E20" i="1"/>
  <c r="F19" i="1" s="1"/>
  <c r="G19" i="1"/>
  <c r="C19" i="1"/>
  <c r="J18" i="1"/>
  <c r="G18" i="1"/>
  <c r="C18" i="1"/>
  <c r="J17" i="1"/>
  <c r="G17" i="1"/>
  <c r="C17" i="1"/>
  <c r="J16" i="1"/>
  <c r="G16" i="1"/>
  <c r="C16" i="1"/>
  <c r="J15" i="1"/>
  <c r="J20" i="1" s="1"/>
  <c r="G15" i="1"/>
  <c r="C15" i="1"/>
  <c r="I13" i="1"/>
  <c r="J11" i="1" s="1"/>
  <c r="E13" i="1"/>
  <c r="F12" i="1" s="1"/>
  <c r="G12" i="1"/>
  <c r="C12" i="1"/>
  <c r="G11" i="1"/>
  <c r="C11" i="1"/>
  <c r="J10" i="1"/>
  <c r="G10" i="1"/>
  <c r="C10" i="1"/>
  <c r="G9" i="1"/>
  <c r="F9" i="1"/>
  <c r="C9" i="1"/>
  <c r="G8" i="1"/>
  <c r="G13" i="1" s="1"/>
  <c r="C8" i="1"/>
  <c r="J8" i="1" l="1"/>
  <c r="F11" i="1"/>
  <c r="J12" i="1"/>
  <c r="F15" i="1"/>
  <c r="F20" i="1" s="1"/>
  <c r="F16" i="1"/>
  <c r="F17" i="1"/>
  <c r="F18" i="1"/>
  <c r="C13" i="1"/>
  <c r="D11" i="1" s="1"/>
  <c r="G25" i="1"/>
  <c r="C20" i="1"/>
  <c r="D16" i="1" s="1"/>
  <c r="H11" i="1"/>
  <c r="C25" i="1"/>
  <c r="D24" i="1" s="1"/>
  <c r="H24" i="1"/>
  <c r="H22" i="1"/>
  <c r="D22" i="1"/>
  <c r="H12" i="1"/>
  <c r="H10" i="1"/>
  <c r="H8" i="1"/>
  <c r="H23" i="1"/>
  <c r="H9" i="1"/>
  <c r="D17" i="1"/>
  <c r="D23" i="1"/>
  <c r="J9" i="1"/>
  <c r="J13" i="1" s="1"/>
  <c r="G20" i="1"/>
  <c r="F8" i="1"/>
  <c r="F10" i="1"/>
  <c r="F22" i="1"/>
  <c r="F25" i="1" s="1"/>
  <c r="D9" i="1" l="1"/>
  <c r="D8" i="1"/>
  <c r="F13" i="1"/>
  <c r="D10" i="1"/>
  <c r="D13" i="1" s="1"/>
  <c r="D19" i="1"/>
  <c r="H13" i="1"/>
  <c r="D15" i="1"/>
  <c r="D20" i="1" s="1"/>
  <c r="D18" i="1"/>
  <c r="D25" i="1"/>
  <c r="D12" i="1"/>
  <c r="H18" i="1"/>
  <c r="H16" i="1"/>
  <c r="H17" i="1"/>
  <c r="H19" i="1"/>
  <c r="H25" i="1"/>
  <c r="H15" i="1"/>
  <c r="H20" i="1" l="1"/>
</calcChain>
</file>

<file path=xl/sharedStrings.xml><?xml version="1.0" encoding="utf-8"?>
<sst xmlns="http://schemas.openxmlformats.org/spreadsheetml/2006/main" count="34" uniqueCount="27">
  <si>
    <t>FORM NL-29</t>
  </si>
  <si>
    <t>Insurer</t>
  </si>
  <si>
    <t>National Insurance Co. Ltd.</t>
  </si>
  <si>
    <t>Date</t>
  </si>
  <si>
    <t>Rs. in Lakhs</t>
  </si>
  <si>
    <t>Market Value</t>
  </si>
  <si>
    <t>Book Value</t>
  </si>
  <si>
    <t>As at 30/09/2016</t>
  </si>
  <si>
    <t>% of total for this class</t>
  </si>
  <si>
    <t>As at 30/09/2015</t>
  </si>
  <si>
    <t>Break down by Credit Rating</t>
  </si>
  <si>
    <t>AAA rated</t>
  </si>
  <si>
    <t>AA or better</t>
  </si>
  <si>
    <t>Rated below AA but above A</t>
  </si>
  <si>
    <t>Rated below A but above B</t>
  </si>
  <si>
    <t>Any Other</t>
  </si>
  <si>
    <t>TOTAL</t>
  </si>
  <si>
    <t>Break Down by Residual Maturity</t>
  </si>
  <si>
    <t>Up to 1 year</t>
  </si>
  <si>
    <t>More than 1 year and up to 3 years</t>
  </si>
  <si>
    <t>More than 3 year and up to 7 years</t>
  </si>
  <si>
    <t>More than 7 year and up to 10 years</t>
  </si>
  <si>
    <t>Above 10 years</t>
  </si>
  <si>
    <t>Break down by type of the issuer</t>
  </si>
  <si>
    <t>a. Central Government</t>
  </si>
  <si>
    <t>b. State Governemnt</t>
  </si>
  <si>
    <t>c. Corporate Securities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</si>
</sst>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[$-409]d\-mmm\-yyyy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b/>
      <sz val="11"/>
      <name val="Arial Narrow"/>
      <family val="2"/>
    </font>
    <font>
      <sz val="10"/>
      <color rgb="FFFF0000"/>
      <name val="Arial Narrow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164" fontId="2" fillId="0" borderId="0" xfId="0" applyNumberFormat="1" applyFont="1" applyAlignment="1">
      <alignment vertical="top" wrapText="1"/>
    </xf>
    <xf numFmtId="0" fontId="3" fillId="0" borderId="0" xfId="0" applyFont="1" applyAlignment="1">
      <alignment vertical="top" wrapText="1"/>
    </xf>
    <xf numFmtId="165" fontId="2" fillId="0" borderId="0" xfId="0" applyNumberFormat="1" applyFont="1" applyBorder="1" applyAlignment="1">
      <alignment horizontal="left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0" fontId="2" fillId="0" borderId="0" xfId="0" applyFont="1"/>
    <xf numFmtId="164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4" xfId="0" applyFont="1" applyBorder="1"/>
    <xf numFmtId="0" fontId="2" fillId="0" borderId="8" xfId="0" applyFont="1" applyBorder="1" applyAlignment="1">
      <alignment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4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2" xfId="0" applyFont="1" applyFill="1" applyBorder="1"/>
    <xf numFmtId="164" fontId="2" fillId="0" borderId="13" xfId="1" applyFont="1" applyBorder="1"/>
    <xf numFmtId="164" fontId="2" fillId="0" borderId="14" xfId="1" applyFont="1" applyBorder="1"/>
    <xf numFmtId="164" fontId="2" fillId="0" borderId="15" xfId="1" applyFont="1" applyBorder="1"/>
    <xf numFmtId="0" fontId="2" fillId="0" borderId="16" xfId="0" applyFont="1" applyFill="1" applyBorder="1"/>
    <xf numFmtId="164" fontId="2" fillId="0" borderId="17" xfId="1" applyFont="1" applyBorder="1"/>
    <xf numFmtId="164" fontId="2" fillId="0" borderId="18" xfId="1" applyFont="1" applyBorder="1"/>
    <xf numFmtId="0" fontId="3" fillId="0" borderId="1" xfId="0" applyFont="1" applyBorder="1" applyAlignment="1">
      <alignment horizontal="right"/>
    </xf>
    <xf numFmtId="164" fontId="3" fillId="0" borderId="19" xfId="1" applyFont="1" applyBorder="1"/>
    <xf numFmtId="164" fontId="3" fillId="0" borderId="20" xfId="1" applyFont="1" applyBorder="1"/>
    <xf numFmtId="164" fontId="3" fillId="0" borderId="21" xfId="1" applyFont="1" applyBorder="1"/>
    <xf numFmtId="0" fontId="4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3" fillId="0" borderId="14" xfId="0" applyFont="1" applyBorder="1" applyAlignment="1">
      <alignment horizontal="center"/>
    </xf>
    <xf numFmtId="164" fontId="2" fillId="0" borderId="14" xfId="0" applyNumberFormat="1" applyFont="1" applyBorder="1"/>
    <xf numFmtId="0" fontId="5" fillId="0" borderId="0" xfId="0" applyFont="1"/>
    <xf numFmtId="165" fontId="2" fillId="0" borderId="1" xfId="0" applyNumberFormat="1" applyFont="1" applyBorder="1" applyAlignment="1">
      <alignment horizontal="left" vertical="center" wrapText="1"/>
    </xf>
    <xf numFmtId="165" fontId="2" fillId="0" borderId="2" xfId="0" applyNumberFormat="1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nic-806300-inv1_share\Hemendra%20Pradhan\IRDA%2016-17\16-17%20Qtr%20II\Public%20DIsc\IRDA_FORM_NL-29_3009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RDA_FORM_NL-29"/>
      <sheetName val="ST GOV"/>
      <sheetName val="IN GOV"/>
      <sheetName val="BOND &amp; DEB"/>
      <sheetName val="DEB_2011-12"/>
      <sheetName val="IN_GOV_2011-12"/>
      <sheetName val="ST_GOV-2011-12"/>
      <sheetName val="SCH_2009-10"/>
      <sheetName val="Sheet1"/>
      <sheetName val="Sheet2"/>
      <sheetName val="Sheet1 (2)"/>
      <sheetName val="Sheet4"/>
      <sheetName val="RATING_WISE"/>
      <sheetName val="MATURITY_WISE"/>
      <sheetName val="RATING_WISE Excl govt"/>
    </sheetNames>
    <sheetDataSet>
      <sheetData sheetId="0" refreshError="1"/>
      <sheetData sheetId="1">
        <row r="4">
          <cell r="Y4">
            <v>1000.2497259</v>
          </cell>
          <cell r="Z4">
            <v>1006.2</v>
          </cell>
        </row>
        <row r="5">
          <cell r="Y5">
            <v>7394.7796177999999</v>
          </cell>
          <cell r="Z5">
            <v>7562.3856800000003</v>
          </cell>
        </row>
        <row r="6">
          <cell r="Y6">
            <v>221307.5325021001</v>
          </cell>
          <cell r="Z6">
            <v>238758.20058590005</v>
          </cell>
        </row>
        <row r="7">
          <cell r="Y7">
            <v>91859.766570399996</v>
          </cell>
          <cell r="Z7">
            <v>101948.8517439</v>
          </cell>
        </row>
        <row r="9">
          <cell r="Y9">
            <v>321562.32841620012</v>
          </cell>
          <cell r="Z9">
            <v>349275.63800980005</v>
          </cell>
        </row>
      </sheetData>
      <sheetData sheetId="2">
        <row r="4">
          <cell r="Z4">
            <v>47827.911660900005</v>
          </cell>
          <cell r="AA4">
            <v>48152.722500000003</v>
          </cell>
        </row>
        <row r="5">
          <cell r="Z5">
            <v>27066.514362599999</v>
          </cell>
          <cell r="AA5">
            <v>27960.259419999998</v>
          </cell>
        </row>
        <row r="6">
          <cell r="Z6">
            <v>152793.3071179</v>
          </cell>
          <cell r="AA6">
            <v>162937.692694</v>
          </cell>
        </row>
        <row r="7">
          <cell r="Z7">
            <v>47658.750718199997</v>
          </cell>
          <cell r="AA7">
            <v>54398.6</v>
          </cell>
        </row>
        <row r="8">
          <cell r="Z8">
            <v>110580.7625461</v>
          </cell>
          <cell r="AA8">
            <v>125746.162</v>
          </cell>
        </row>
        <row r="9">
          <cell r="Z9">
            <v>385927.24640570005</v>
          </cell>
          <cell r="AA9">
            <v>419195.43661400001</v>
          </cell>
        </row>
      </sheetData>
      <sheetData sheetId="3">
        <row r="4">
          <cell r="AA4">
            <v>60015.968043399989</v>
          </cell>
          <cell r="AB4">
            <v>60372.198919600007</v>
          </cell>
          <cell r="AF4">
            <v>331122.54832269991</v>
          </cell>
          <cell r="AG4">
            <v>341186.58692559972</v>
          </cell>
        </row>
        <row r="5">
          <cell r="AA5">
            <v>140968.95483170002</v>
          </cell>
          <cell r="AB5">
            <v>141699.80066040001</v>
          </cell>
          <cell r="AF5">
            <v>84445.36772770001</v>
          </cell>
          <cell r="AG5">
            <v>86894.395550300003</v>
          </cell>
        </row>
        <row r="6">
          <cell r="AA6">
            <v>189968.08918280003</v>
          </cell>
          <cell r="AB6">
            <v>198327.3038425</v>
          </cell>
          <cell r="AF6">
            <v>14988.843985900001</v>
          </cell>
          <cell r="AG6">
            <v>15860.292062999999</v>
          </cell>
        </row>
        <row r="7">
          <cell r="AA7">
            <v>48777.348550299997</v>
          </cell>
          <cell r="AB7">
            <v>53485.154562599993</v>
          </cell>
          <cell r="AF7">
            <v>8513.0505979999998</v>
          </cell>
          <cell r="AG7">
            <v>9276.5278316999993</v>
          </cell>
        </row>
        <row r="9">
          <cell r="AF9">
            <v>500</v>
          </cell>
          <cell r="AG9">
            <v>506.10564060000002</v>
          </cell>
        </row>
        <row r="10">
          <cell r="AA10">
            <v>5602.0706626000001</v>
          </cell>
          <cell r="AB10">
            <v>5642.7644934</v>
          </cell>
          <cell r="AF10">
            <v>49.9</v>
          </cell>
          <cell r="AG10">
            <v>49.9</v>
          </cell>
        </row>
        <row r="11">
          <cell r="AA11">
            <v>445332.43127080001</v>
          </cell>
          <cell r="AB11">
            <v>459527.22247850004</v>
          </cell>
          <cell r="AF11">
            <v>100</v>
          </cell>
          <cell r="AG11">
            <v>100</v>
          </cell>
        </row>
        <row r="13">
          <cell r="AF13">
            <v>3470</v>
          </cell>
          <cell r="AG13">
            <v>3470</v>
          </cell>
        </row>
        <row r="14">
          <cell r="AF14">
            <v>2142.7206364999997</v>
          </cell>
          <cell r="AG14">
            <v>2183.4144673000001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7"/>
  <sheetViews>
    <sheetView tabSelected="1" workbookViewId="0">
      <selection activeCell="E19" sqref="E19"/>
    </sheetView>
  </sheetViews>
  <sheetFormatPr defaultRowHeight="12.75" x14ac:dyDescent="0.2"/>
  <cols>
    <col min="1" max="1" width="1.85546875" style="7" bestFit="1" customWidth="1"/>
    <col min="2" max="2" width="30.28515625" style="7" bestFit="1" customWidth="1"/>
    <col min="3" max="3" width="23.140625" style="37" bestFit="1" customWidth="1"/>
    <col min="4" max="5" width="11.140625" style="7" bestFit="1" customWidth="1"/>
    <col min="6" max="6" width="10" style="7" bestFit="1" customWidth="1"/>
    <col min="7" max="7" width="11.140625" style="37" bestFit="1" customWidth="1"/>
    <col min="8" max="8" width="8.140625" style="7" bestFit="1" customWidth="1"/>
    <col min="9" max="9" width="11.140625" style="7" bestFit="1" customWidth="1"/>
    <col min="10" max="10" width="9.28515625" style="7" bestFit="1" customWidth="1"/>
    <col min="11" max="16384" width="9.140625" style="7"/>
  </cols>
  <sheetData>
    <row r="2" spans="1:10" s="1" customFormat="1" x14ac:dyDescent="0.25">
      <c r="B2" s="1" t="s">
        <v>0</v>
      </c>
      <c r="C2" s="2"/>
      <c r="H2" s="3"/>
      <c r="I2" s="3"/>
    </row>
    <row r="3" spans="1:10" s="1" customFormat="1" x14ac:dyDescent="0.25">
      <c r="B3" s="4" t="s">
        <v>1</v>
      </c>
      <c r="C3" s="38" t="s">
        <v>2</v>
      </c>
      <c r="D3" s="39"/>
      <c r="E3" s="5" t="s">
        <v>3</v>
      </c>
      <c r="F3" s="6">
        <v>42643</v>
      </c>
    </row>
    <row r="4" spans="1:10" x14ac:dyDescent="0.2">
      <c r="B4" s="8"/>
      <c r="C4" s="7"/>
      <c r="G4" s="7"/>
      <c r="J4" s="9" t="s">
        <v>4</v>
      </c>
    </row>
    <row r="5" spans="1:10" x14ac:dyDescent="0.2">
      <c r="B5" s="10"/>
      <c r="C5" s="40" t="s">
        <v>5</v>
      </c>
      <c r="D5" s="41"/>
      <c r="E5" s="41"/>
      <c r="F5" s="42"/>
      <c r="G5" s="40" t="s">
        <v>6</v>
      </c>
      <c r="H5" s="41"/>
      <c r="I5" s="41"/>
      <c r="J5" s="42"/>
    </row>
    <row r="6" spans="1:10" s="1" customFormat="1" ht="38.25" x14ac:dyDescent="0.25">
      <c r="B6" s="11"/>
      <c r="C6" s="12" t="s">
        <v>7</v>
      </c>
      <c r="D6" s="13" t="s">
        <v>8</v>
      </c>
      <c r="E6" s="13" t="s">
        <v>9</v>
      </c>
      <c r="F6" s="14" t="s">
        <v>8</v>
      </c>
      <c r="G6" s="12" t="s">
        <v>7</v>
      </c>
      <c r="H6" s="13" t="s">
        <v>8</v>
      </c>
      <c r="I6" s="13" t="s">
        <v>9</v>
      </c>
      <c r="J6" s="14" t="s">
        <v>8</v>
      </c>
    </row>
    <row r="7" spans="1:10" ht="16.5" x14ac:dyDescent="0.3">
      <c r="A7" s="7">
        <v>1</v>
      </c>
      <c r="B7" s="15" t="s">
        <v>10</v>
      </c>
      <c r="C7" s="16"/>
      <c r="D7" s="17"/>
      <c r="E7" s="17"/>
      <c r="F7" s="18"/>
      <c r="G7" s="16"/>
      <c r="H7" s="17"/>
      <c r="I7" s="17"/>
      <c r="J7" s="18"/>
    </row>
    <row r="8" spans="1:10" x14ac:dyDescent="0.2">
      <c r="B8" s="19" t="s">
        <v>11</v>
      </c>
      <c r="C8" s="20">
        <f>'[1]BOND &amp; DEB'!AG4+'[1]IN GOV'!AA9+'[1]ST GOV'!Z9</f>
        <v>1109657.6615493998</v>
      </c>
      <c r="D8" s="21">
        <f>+C8/$C$13*100</f>
        <v>90.363127063600345</v>
      </c>
      <c r="E8" s="21">
        <v>1096152.5781787001</v>
      </c>
      <c r="F8" s="22">
        <f>+E8/$E$13*100</f>
        <v>90.243497874964106</v>
      </c>
      <c r="G8" s="20">
        <f>'[1]BOND &amp; DEB'!AF4+'[1]IN GOV'!Z9+'[1]ST GOV'!Y9</f>
        <v>1038612.1231446001</v>
      </c>
      <c r="H8" s="21">
        <f>+G8/$G$13*100</f>
        <v>90.093016758485078</v>
      </c>
      <c r="I8" s="21">
        <v>1050119.0401094002</v>
      </c>
      <c r="J8" s="22">
        <f>+I8/$I$13*100</f>
        <v>90.018987612712408</v>
      </c>
    </row>
    <row r="9" spans="1:10" x14ac:dyDescent="0.2">
      <c r="B9" s="19" t="s">
        <v>12</v>
      </c>
      <c r="C9" s="20">
        <f>'[1]BOND &amp; DEB'!AG7+'[1]BOND &amp; DEB'!AG5+'[1]BOND &amp; DEB'!AG6</f>
        <v>112031.21544500001</v>
      </c>
      <c r="D9" s="21">
        <f>+C9/$C$13*100</f>
        <v>9.1230757981797996</v>
      </c>
      <c r="E9" s="21">
        <v>99344.547797699997</v>
      </c>
      <c r="F9" s="22">
        <f>+E9/$E$13*100</f>
        <v>8.1787879411523488</v>
      </c>
      <c r="G9" s="20">
        <f>'[1]BOND &amp; DEB'!AF7+'[1]BOND &amp; DEB'!AF5+'[1]BOND &amp; DEB'!AF6</f>
        <v>107947.26231160002</v>
      </c>
      <c r="H9" s="21">
        <f>+G9/$G$13*100</f>
        <v>9.3637406070577587</v>
      </c>
      <c r="I9" s="21">
        <v>97636.957107300012</v>
      </c>
      <c r="J9" s="22">
        <f>+I9/$I$13*100</f>
        <v>8.3696987643127834</v>
      </c>
    </row>
    <row r="10" spans="1:10" x14ac:dyDescent="0.2">
      <c r="B10" s="19" t="s">
        <v>13</v>
      </c>
      <c r="C10" s="20">
        <f>'[1]BOND &amp; DEB'!AG8</f>
        <v>0</v>
      </c>
      <c r="D10" s="21">
        <f>+C10/$C$13*100</f>
        <v>0</v>
      </c>
      <c r="E10" s="21">
        <v>13332.618262100001</v>
      </c>
      <c r="F10" s="22">
        <f>+E10/$E$13*100</f>
        <v>1.0976410873408358</v>
      </c>
      <c r="G10" s="20">
        <f>'[1]BOND &amp; DEB'!AF8</f>
        <v>0</v>
      </c>
      <c r="H10" s="21">
        <f>+G10/$G$13*100</f>
        <v>0</v>
      </c>
      <c r="I10" s="21">
        <v>12999.8970496</v>
      </c>
      <c r="J10" s="22">
        <f>+I10/$I$13*100</f>
        <v>1.1143856332255102</v>
      </c>
    </row>
    <row r="11" spans="1:10" x14ac:dyDescent="0.2">
      <c r="B11" s="19" t="s">
        <v>14</v>
      </c>
      <c r="C11" s="20">
        <f>'[1]BOND &amp; DEB'!AG9+'[1]BOND &amp; DEB'!AG11+'[1]BOND &amp; DEB'!AG10</f>
        <v>656.00564059999999</v>
      </c>
      <c r="D11" s="21">
        <f>+C11/$C$13*100</f>
        <v>5.342072885182108E-2</v>
      </c>
      <c r="E11" s="21">
        <v>3619.9</v>
      </c>
      <c r="F11" s="22">
        <f>+E11/$E$13*100</f>
        <v>0.29801730567505619</v>
      </c>
      <c r="G11" s="20">
        <f>'[1]BOND &amp; DEB'!AF9+'[1]BOND &amp; DEB'!AF11+'[1]BOND &amp; DEB'!AF10</f>
        <v>649.9</v>
      </c>
      <c r="H11" s="21">
        <f>+G11/$G$13*100</f>
        <v>5.6374704556753634E-2</v>
      </c>
      <c r="I11" s="21">
        <v>3619.9</v>
      </c>
      <c r="J11" s="22">
        <f>+I11/$I$13*100</f>
        <v>0.31030742307587333</v>
      </c>
    </row>
    <row r="12" spans="1:10" x14ac:dyDescent="0.2">
      <c r="B12" s="23" t="s">
        <v>15</v>
      </c>
      <c r="C12" s="24">
        <f>'[1]BOND &amp; DEB'!AG13+'[1]BOND &amp; DEB'!AG14</f>
        <v>5653.4144673000001</v>
      </c>
      <c r="D12" s="21">
        <f>+C12/$C$13*100</f>
        <v>0.46037640936802005</v>
      </c>
      <c r="E12" s="25">
        <v>2211.3606989</v>
      </c>
      <c r="F12" s="22">
        <f>+E12/$E$13*100</f>
        <v>0.18205579086767235</v>
      </c>
      <c r="G12" s="24">
        <f>'[1]BOND &amp; DEB'!AF13+'[1]BOND &amp; DEB'!AF14</f>
        <v>5612.7206365000002</v>
      </c>
      <c r="H12" s="21">
        <f>+G12/$G$13*100</f>
        <v>0.48686792990041816</v>
      </c>
      <c r="I12" s="25">
        <v>2177.0274865000001</v>
      </c>
      <c r="J12" s="22">
        <f>+I12/$I$13*100</f>
        <v>0.18662056667343316</v>
      </c>
    </row>
    <row r="13" spans="1:10" x14ac:dyDescent="0.2">
      <c r="B13" s="26" t="s">
        <v>16</v>
      </c>
      <c r="C13" s="27">
        <f t="shared" ref="C13:J13" si="0">SUM(C8:C12)</f>
        <v>1227998.2971023</v>
      </c>
      <c r="D13" s="28">
        <f t="shared" si="0"/>
        <v>99.999999999999986</v>
      </c>
      <c r="E13" s="28">
        <f t="shared" si="0"/>
        <v>1214661.0049373999</v>
      </c>
      <c r="F13" s="29">
        <f t="shared" si="0"/>
        <v>100.00000000000003</v>
      </c>
      <c r="G13" s="27">
        <f t="shared" si="0"/>
        <v>1152822.0060926999</v>
      </c>
      <c r="H13" s="28">
        <f t="shared" si="0"/>
        <v>100.00000000000001</v>
      </c>
      <c r="I13" s="28">
        <f t="shared" si="0"/>
        <v>1166552.8217528001</v>
      </c>
      <c r="J13" s="29">
        <f t="shared" si="0"/>
        <v>100.00000000000001</v>
      </c>
    </row>
    <row r="14" spans="1:10" ht="16.5" x14ac:dyDescent="0.3">
      <c r="A14" s="7">
        <v>2</v>
      </c>
      <c r="B14" s="30" t="s">
        <v>17</v>
      </c>
      <c r="C14" s="31"/>
      <c r="D14" s="32"/>
      <c r="E14" s="32"/>
      <c r="F14" s="33"/>
      <c r="G14" s="31"/>
      <c r="H14" s="32"/>
      <c r="I14" s="32"/>
      <c r="J14" s="33"/>
    </row>
    <row r="15" spans="1:10" x14ac:dyDescent="0.2">
      <c r="B15" s="34" t="s">
        <v>18</v>
      </c>
      <c r="C15" s="20">
        <f>'[1]BOND &amp; DEB'!AB4+'[1]BOND &amp; DEB'!AB10+'[1]IN GOV'!AA4+'[1]ST GOV'!Z4</f>
        <v>115173.88591300001</v>
      </c>
      <c r="D15" s="21">
        <f>+C15/$C$20*100</f>
        <v>9.3789939436215111</v>
      </c>
      <c r="E15" s="21">
        <v>84276.05458560001</v>
      </c>
      <c r="F15" s="22">
        <f>+E15/$E$20*100</f>
        <v>6.9382366144160006</v>
      </c>
      <c r="G15" s="20">
        <f>'[1]BOND &amp; DEB'!AA4+'[1]BOND &amp; DEB'!AA10+'[1]IN GOV'!Z4+'[1]ST GOV'!Y4</f>
        <v>114446.20009279999</v>
      </c>
      <c r="H15" s="21">
        <f>+G15/$G$20*100</f>
        <v>9.9274822555388642</v>
      </c>
      <c r="I15" s="21">
        <v>84343.698868600011</v>
      </c>
      <c r="J15" s="22">
        <f>+I15/$I$20*100</f>
        <v>7.2301654323607618</v>
      </c>
    </row>
    <row r="16" spans="1:10" x14ac:dyDescent="0.2">
      <c r="B16" s="34" t="s">
        <v>19</v>
      </c>
      <c r="C16" s="20">
        <f>'[1]BOND &amp; DEB'!AB5+'[1]IN GOV'!AA5+'[1]ST GOV'!Z5</f>
        <v>177222.44576040001</v>
      </c>
      <c r="D16" s="21">
        <f>+C16/$C$20*100</f>
        <v>14.431815270313544</v>
      </c>
      <c r="E16" s="21">
        <v>193873.70259460001</v>
      </c>
      <c r="F16" s="22">
        <f>+E16/$E$20*100</f>
        <v>15.961136630428976</v>
      </c>
      <c r="G16" s="20">
        <f>'[1]BOND &amp; DEB'!AA5+'[1]IN GOV'!Z5+'[1]ST GOV'!Y5</f>
        <v>175430.24881210001</v>
      </c>
      <c r="H16" s="21">
        <f>+G16/$G$20*100</f>
        <v>15.217461835820767</v>
      </c>
      <c r="I16" s="21">
        <v>190543.90511300002</v>
      </c>
      <c r="J16" s="22">
        <f>+I16/$I$20*100</f>
        <v>16.333928610853548</v>
      </c>
    </row>
    <row r="17" spans="1:10" x14ac:dyDescent="0.2">
      <c r="B17" s="34" t="s">
        <v>20</v>
      </c>
      <c r="C17" s="20">
        <f>+'[1]BOND &amp; DEB'!AB6+'[1]IN GOV'!AA6+'[1]ST GOV'!Z6</f>
        <v>600023.19712240004</v>
      </c>
      <c r="D17" s="21">
        <f>+C17/$C$20*100</f>
        <v>48.861891627885079</v>
      </c>
      <c r="E17" s="21">
        <v>556235.51679129992</v>
      </c>
      <c r="F17" s="22">
        <f>+E17/$E$20*100</f>
        <v>45.793477730024499</v>
      </c>
      <c r="G17" s="20">
        <f>'[1]BOND &amp; DEB'!AA6+'[1]IN GOV'!Z6+'[1]ST GOV'!Y6</f>
        <v>564068.92880280013</v>
      </c>
      <c r="H17" s="21">
        <f>+G17/$G$20*100</f>
        <v>48.929403309589709</v>
      </c>
      <c r="I17" s="21">
        <v>539881.30515869998</v>
      </c>
      <c r="J17" s="22">
        <f>+I17/$I$20*100</f>
        <v>46.280056512786373</v>
      </c>
    </row>
    <row r="18" spans="1:10" x14ac:dyDescent="0.2">
      <c r="B18" s="34" t="s">
        <v>21</v>
      </c>
      <c r="C18" s="20">
        <f>+'[1]BOND &amp; DEB'!AB7+'[1]IN GOV'!AA7+'[1]ST GOV'!Z7</f>
        <v>209832.60630649998</v>
      </c>
      <c r="D18" s="21">
        <f>+C18/$C$20*100</f>
        <v>17.087369485905697</v>
      </c>
      <c r="E18" s="21">
        <v>257389.39743019998</v>
      </c>
      <c r="F18" s="22">
        <f>+E18/$E$20*100</f>
        <v>21.190224793909898</v>
      </c>
      <c r="G18" s="20">
        <f>'[1]BOND &amp; DEB'!AA7+'[1]IN GOV'!Z7+'[1]ST GOV'!Y7</f>
        <v>188295.86583889998</v>
      </c>
      <c r="H18" s="21">
        <f>+G18/$G$20*100</f>
        <v>16.333472543354521</v>
      </c>
      <c r="I18" s="21">
        <v>238907.99823700002</v>
      </c>
      <c r="J18" s="22">
        <f>+I18/$I$20*100</f>
        <v>20.479826869565116</v>
      </c>
    </row>
    <row r="19" spans="1:10" x14ac:dyDescent="0.2">
      <c r="B19" s="34" t="s">
        <v>22</v>
      </c>
      <c r="C19" s="20">
        <f>'[1]BOND &amp; DEB'!AB8+'[1]IN GOV'!AA8+'[1]ST GOV'!Z8</f>
        <v>125746.162</v>
      </c>
      <c r="D19" s="21">
        <f>+C19/$C$20*100</f>
        <v>10.239929672274176</v>
      </c>
      <c r="E19" s="21">
        <v>122886.33353569999</v>
      </c>
      <c r="F19" s="22">
        <f>+E19/$E$20*100</f>
        <v>10.116924231220645</v>
      </c>
      <c r="G19" s="20">
        <f>'[1]BOND &amp; DEB'!AA8+'[1]IN GOV'!Z8+'[1]ST GOV'!Y8</f>
        <v>110580.7625461</v>
      </c>
      <c r="H19" s="21">
        <f>+G19/$G$20*100</f>
        <v>9.5921800556961276</v>
      </c>
      <c r="I19" s="21">
        <v>112875.9143755</v>
      </c>
      <c r="J19" s="22">
        <f>+I19/$I$20*100</f>
        <v>9.6760225744341906</v>
      </c>
    </row>
    <row r="20" spans="1:10" x14ac:dyDescent="0.2">
      <c r="B20" s="26" t="s">
        <v>16</v>
      </c>
      <c r="C20" s="27">
        <f>SUM(C15:C19)</f>
        <v>1227998.2971023</v>
      </c>
      <c r="D20" s="28">
        <f t="shared" ref="D20:J20" si="1">SUM(D15:D19)</f>
        <v>100</v>
      </c>
      <c r="E20" s="28">
        <f t="shared" si="1"/>
        <v>1214661.0049373996</v>
      </c>
      <c r="F20" s="29">
        <f t="shared" si="1"/>
        <v>100.00000000000003</v>
      </c>
      <c r="G20" s="27">
        <f t="shared" si="1"/>
        <v>1152822.0060927002</v>
      </c>
      <c r="H20" s="28">
        <f t="shared" si="1"/>
        <v>99.999999999999986</v>
      </c>
      <c r="I20" s="28">
        <f t="shared" si="1"/>
        <v>1166552.8217528001</v>
      </c>
      <c r="J20" s="29">
        <f t="shared" si="1"/>
        <v>99.999999999999986</v>
      </c>
    </row>
    <row r="21" spans="1:10" ht="16.5" x14ac:dyDescent="0.3">
      <c r="A21" s="7">
        <v>3</v>
      </c>
      <c r="B21" s="15" t="s">
        <v>23</v>
      </c>
      <c r="C21" s="16"/>
      <c r="D21" s="17"/>
      <c r="E21" s="17"/>
      <c r="F21" s="18"/>
      <c r="G21" s="16"/>
      <c r="H21" s="17"/>
      <c r="I21" s="17"/>
      <c r="J21" s="18"/>
    </row>
    <row r="22" spans="1:10" x14ac:dyDescent="0.2">
      <c r="B22" s="34" t="s">
        <v>24</v>
      </c>
      <c r="C22" s="20">
        <f>'[1]IN GOV'!AA9</f>
        <v>419195.43661400001</v>
      </c>
      <c r="D22" s="21">
        <f>+C22/$C$25*100</f>
        <v>34.136483544250254</v>
      </c>
      <c r="E22" s="21">
        <v>400855.06063999998</v>
      </c>
      <c r="F22" s="22">
        <f>E22/$E$25*100</f>
        <v>33.001393723070812</v>
      </c>
      <c r="G22" s="20">
        <f>'[1]IN GOV'!Z9</f>
        <v>385927.24640570005</v>
      </c>
      <c r="H22" s="21">
        <f>+G22/$G$25*100</f>
        <v>33.476741801081396</v>
      </c>
      <c r="I22" s="21">
        <v>382372.14898250002</v>
      </c>
      <c r="J22" s="22">
        <f>+I22/$I$25*100</f>
        <v>32.777954144242521</v>
      </c>
    </row>
    <row r="23" spans="1:10" x14ac:dyDescent="0.2">
      <c r="B23" s="34" t="s">
        <v>25</v>
      </c>
      <c r="C23" s="20">
        <f>'[1]ST GOV'!Z9</f>
        <v>349275.63800980005</v>
      </c>
      <c r="D23" s="21">
        <f>+C23/$C$25*100</f>
        <v>28.442680973905549</v>
      </c>
      <c r="E23" s="21">
        <v>325006.78814790002</v>
      </c>
      <c r="F23" s="22">
        <f>E23/$E$25*100</f>
        <v>26.756995312008879</v>
      </c>
      <c r="G23" s="20">
        <f>'[1]ST GOV'!Y9</f>
        <v>321562.32841620012</v>
      </c>
      <c r="H23" s="21">
        <f>+G23/$G$25*100</f>
        <v>27.893493246722667</v>
      </c>
      <c r="I23" s="21">
        <v>308827.00647950004</v>
      </c>
      <c r="J23" s="22">
        <f>+I23/$I$25*100</f>
        <v>26.473469586698446</v>
      </c>
    </row>
    <row r="24" spans="1:10" x14ac:dyDescent="0.2">
      <c r="B24" s="34" t="s">
        <v>26</v>
      </c>
      <c r="C24" s="20">
        <f>'[1]BOND &amp; DEB'!AB11</f>
        <v>459527.22247850004</v>
      </c>
      <c r="D24" s="21">
        <f>+C24/$C$25*100</f>
        <v>37.420835481844193</v>
      </c>
      <c r="E24" s="21">
        <v>488799.15614949988</v>
      </c>
      <c r="F24" s="22">
        <f>E24/$E$25*100</f>
        <v>40.241610964920305</v>
      </c>
      <c r="G24" s="20">
        <f>'[1]BOND &amp; DEB'!AA11</f>
        <v>445332.43127080001</v>
      </c>
      <c r="H24" s="21">
        <f>+G24/$G$25*100</f>
        <v>38.629764952195941</v>
      </c>
      <c r="I24" s="21">
        <v>475353.66629079997</v>
      </c>
      <c r="J24" s="22">
        <f>+I24/$I$25*100</f>
        <v>40.748576269059029</v>
      </c>
    </row>
    <row r="25" spans="1:10" x14ac:dyDescent="0.2">
      <c r="B25" s="26" t="s">
        <v>16</v>
      </c>
      <c r="C25" s="27">
        <f>SUM(C22:C24)</f>
        <v>1227998.2971023002</v>
      </c>
      <c r="D25" s="28">
        <f t="shared" ref="D25:J25" si="2">SUM(D22:D24)</f>
        <v>100</v>
      </c>
      <c r="E25" s="28">
        <f t="shared" si="2"/>
        <v>1214661.0049373999</v>
      </c>
      <c r="F25" s="29">
        <f t="shared" si="2"/>
        <v>100</v>
      </c>
      <c r="G25" s="27">
        <f t="shared" si="2"/>
        <v>1152822.0060927002</v>
      </c>
      <c r="H25" s="28">
        <f t="shared" si="2"/>
        <v>100</v>
      </c>
      <c r="I25" s="28">
        <f t="shared" si="2"/>
        <v>1166552.8217528001</v>
      </c>
      <c r="J25" s="29">
        <f t="shared" si="2"/>
        <v>100</v>
      </c>
    </row>
    <row r="26" spans="1:10" x14ac:dyDescent="0.2">
      <c r="C26" s="7"/>
      <c r="G26" s="7"/>
    </row>
    <row r="27" spans="1:10" x14ac:dyDescent="0.2">
      <c r="C27" s="7"/>
      <c r="G27" s="7"/>
    </row>
    <row r="28" spans="1:10" x14ac:dyDescent="0.2">
      <c r="C28" s="7"/>
      <c r="G28" s="7"/>
    </row>
    <row r="29" spans="1:10" x14ac:dyDescent="0.2">
      <c r="C29" s="7"/>
      <c r="G29" s="7"/>
    </row>
    <row r="30" spans="1:10" x14ac:dyDescent="0.2">
      <c r="C30" s="7"/>
      <c r="G30" s="7"/>
    </row>
    <row r="31" spans="1:10" x14ac:dyDescent="0.2">
      <c r="B31" s="17"/>
      <c r="C31" s="35"/>
      <c r="D31" s="35"/>
      <c r="G31" s="7"/>
    </row>
    <row r="32" spans="1:10" x14ac:dyDescent="0.2">
      <c r="B32" s="17"/>
      <c r="C32" s="36"/>
      <c r="D32" s="36"/>
      <c r="G32" s="7"/>
    </row>
    <row r="33" spans="2:7" x14ac:dyDescent="0.2">
      <c r="B33" s="17"/>
      <c r="C33" s="36"/>
      <c r="D33" s="36"/>
      <c r="G33" s="7"/>
    </row>
    <row r="34" spans="2:7" x14ac:dyDescent="0.2">
      <c r="B34" s="17"/>
      <c r="C34" s="36"/>
      <c r="D34" s="36"/>
      <c r="G34" s="7"/>
    </row>
    <row r="35" spans="2:7" x14ac:dyDescent="0.2">
      <c r="B35" s="17"/>
      <c r="C35" s="36"/>
      <c r="D35" s="36"/>
      <c r="G35" s="7"/>
    </row>
    <row r="36" spans="2:7" x14ac:dyDescent="0.2">
      <c r="B36" s="17"/>
      <c r="C36" s="36"/>
      <c r="D36" s="36"/>
      <c r="G36" s="7"/>
    </row>
    <row r="37" spans="2:7" x14ac:dyDescent="0.2">
      <c r="C37" s="7"/>
      <c r="G37" s="7"/>
    </row>
  </sheetData>
  <mergeCells count="3">
    <mergeCell ref="C3:D3"/>
    <mergeCell ref="C5:F5"/>
    <mergeCell ref="G5:J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NL-29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2016-11-30T16:06:55Z</dcterms:modified>
</cp:coreProperties>
</file>