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30 ANALYTICAL RATIOS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F38" i="1"/>
  <c r="D38"/>
  <c r="F37"/>
  <c r="G36"/>
  <c r="G37" s="1"/>
  <c r="F36"/>
  <c r="E36"/>
  <c r="E37" s="1"/>
  <c r="D36"/>
  <c r="D37" s="1"/>
  <c r="F27"/>
  <c r="F25"/>
  <c r="E25"/>
  <c r="D25" s="1"/>
  <c r="F24"/>
  <c r="E24"/>
  <c r="D24" s="1"/>
  <c r="F23"/>
  <c r="E23"/>
  <c r="D23" s="1"/>
  <c r="F22"/>
  <c r="D22"/>
  <c r="F21"/>
  <c r="E21"/>
  <c r="D21" s="1"/>
  <c r="F20"/>
  <c r="E20"/>
  <c r="D20" s="1"/>
  <c r="F19"/>
  <c r="E19"/>
  <c r="D19"/>
  <c r="F18"/>
  <c r="E18"/>
  <c r="D18"/>
  <c r="F17"/>
  <c r="E17"/>
  <c r="D17" s="1"/>
  <c r="F16"/>
  <c r="E16"/>
  <c r="D16" s="1"/>
  <c r="F15"/>
  <c r="E15"/>
  <c r="D15"/>
  <c r="F14"/>
  <c r="E14"/>
  <c r="D14"/>
  <c r="F13"/>
  <c r="E13"/>
  <c r="D13" s="1"/>
  <c r="F12"/>
  <c r="E12"/>
  <c r="D12" s="1"/>
  <c r="F11"/>
  <c r="E11"/>
  <c r="D11"/>
</calcChain>
</file>

<file path=xl/sharedStrings.xml><?xml version="1.0" encoding="utf-8"?>
<sst xmlns="http://schemas.openxmlformats.org/spreadsheetml/2006/main" count="40" uniqueCount="40">
  <si>
    <t>NATIONAL INSURANCE COMPANY LIMITED</t>
  </si>
  <si>
    <t>Registration No. 58 and Date of Registration with IRDA - 25/02/2014</t>
  </si>
  <si>
    <t>CIN: U10200WB1906GOI001713</t>
  </si>
  <si>
    <t>GO TO INDEX</t>
  </si>
  <si>
    <t>FORM NL-30 ANALYTICAL RATIOS</t>
  </si>
  <si>
    <t>Analytical Ratios for the period ended September 30, 2015</t>
  </si>
  <si>
    <t>(Rs. In lakhs)</t>
  </si>
  <si>
    <t>Sl. No</t>
  </si>
  <si>
    <t>Particulars</t>
  </si>
  <si>
    <t>For the Quarter ended 30.09.2015</t>
  </si>
  <si>
    <t>Upto the quarter ended 30.09.2015</t>
  </si>
  <si>
    <t>For the Quarter ended 30.09.2014</t>
  </si>
  <si>
    <t>Upto the quarter ended 30.09.2014</t>
  </si>
  <si>
    <t xml:space="preserve">Gross Direct Premium Growth Rate </t>
  </si>
  <si>
    <t>Gross Direct Premium to Net worth ratio :</t>
  </si>
  <si>
    <t>Growth rate of Net Worth :</t>
  </si>
  <si>
    <t>Net Rention Ratio</t>
  </si>
  <si>
    <t xml:space="preserve">Net Commission Ratio </t>
  </si>
  <si>
    <t>Expense of Management to Gross Direct Premium Ratio :</t>
  </si>
  <si>
    <t>Expense of Management to Net Written Premium Ratio :</t>
  </si>
  <si>
    <t>Net Incurred Claims to Net Earned Premium</t>
  </si>
  <si>
    <t>Combined Ratio :</t>
  </si>
  <si>
    <t xml:space="preserve">Technical Reserves to net premium ratio : </t>
  </si>
  <si>
    <t>Underwriting balance ratio :</t>
  </si>
  <si>
    <t>Operating profit ratio :</t>
  </si>
  <si>
    <t>Liquid Assets to liabilities Ratio</t>
  </si>
  <si>
    <t>Net earning ratio :</t>
  </si>
  <si>
    <t>Return on net worth ratio :</t>
  </si>
  <si>
    <t xml:space="preserve">Available Solvency Margin to Required Solvency Margin Ratio </t>
  </si>
  <si>
    <t>NPA ratio</t>
  </si>
  <si>
    <t>Gross NPA Ratio</t>
  </si>
  <si>
    <t>Net NPA Ratio</t>
  </si>
  <si>
    <t>Equity Holding pattern for Non-Life Insurers</t>
  </si>
  <si>
    <t>(a) No. of shares</t>
  </si>
  <si>
    <t>(b) Percentage of shareholding - Indian</t>
  </si>
  <si>
    <t>(b) Percentage of shareholding - Foreign</t>
  </si>
  <si>
    <t>(c) % of Government holding (in case of public sector insurance companies)</t>
  </si>
  <si>
    <t>(d) Basic EPS before extraordinary items (net of tax expense) for the period (not to be annualized)</t>
  </si>
  <si>
    <t>(e) DIluted EPS after extraordinary items (net of tax expense) for the period (not to be annualized)</t>
  </si>
  <si>
    <t>(f) Book value per share (Rs)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</si>
</sst>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 * #,##0_ ;_ * \-#,##0_ ;_ * &quot;-&quot;??_ ;_ @_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ndalus"/>
      <family val="1"/>
    </font>
    <font>
      <b/>
      <u/>
      <sz val="14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b/>
      <sz val="11"/>
      <name val="Andalus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 tint="0.3499862666707357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3" applyFont="1" applyAlignment="1" applyProtection="1">
      <alignment horizontal="righ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0" fillId="0" borderId="6" xfId="0" applyBorder="1"/>
    <xf numFmtId="0" fontId="8" fillId="2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2" fillId="3" borderId="4" xfId="0" applyFont="1" applyFill="1" applyBorder="1" applyAlignment="1">
      <alignment horizontal="center"/>
    </xf>
    <xf numFmtId="0" fontId="2" fillId="3" borderId="9" xfId="0" applyFont="1" applyFill="1" applyBorder="1"/>
    <xf numFmtId="10" fontId="2" fillId="0" borderId="10" xfId="2" applyNumberFormat="1" applyFont="1" applyFill="1" applyBorder="1"/>
    <xf numFmtId="10" fontId="2" fillId="3" borderId="10" xfId="2" applyNumberFormat="1" applyFont="1" applyFill="1" applyBorder="1"/>
    <xf numFmtId="2" fontId="2" fillId="0" borderId="10" xfId="2" applyNumberFormat="1" applyFont="1" applyFill="1" applyBorder="1"/>
    <xf numFmtId="2" fontId="2" fillId="3" borderId="10" xfId="2" applyNumberFormat="1" applyFont="1" applyFill="1" applyBorder="1"/>
    <xf numFmtId="2" fontId="2" fillId="4" borderId="10" xfId="2" applyNumberFormat="1" applyFont="1" applyFill="1" applyBorder="1"/>
    <xf numFmtId="0" fontId="7" fillId="3" borderId="9" xfId="0" applyFont="1" applyFill="1" applyBorder="1" applyAlignment="1">
      <alignment horizontal="left"/>
    </xf>
    <xf numFmtId="10" fontId="2" fillId="3" borderId="10" xfId="2" applyNumberFormat="1" applyFont="1" applyFill="1" applyBorder="1" applyAlignment="1">
      <alignment horizontal="right"/>
    </xf>
    <xf numFmtId="0" fontId="2" fillId="3" borderId="9" xfId="0" applyFont="1" applyFill="1" applyBorder="1" applyAlignment="1">
      <alignment horizontal="right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right"/>
    </xf>
    <xf numFmtId="2" fontId="2" fillId="4" borderId="13" xfId="2" applyNumberFormat="1" applyFont="1" applyFill="1" applyBorder="1"/>
    <xf numFmtId="0" fontId="4" fillId="0" borderId="9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6" xfId="0" applyFont="1" applyBorder="1"/>
    <xf numFmtId="164" fontId="2" fillId="0" borderId="9" xfId="1" applyNumberFormat="1" applyFont="1" applyBorder="1" applyAlignment="1">
      <alignment horizontal="right" vertical="center"/>
    </xf>
    <xf numFmtId="164" fontId="2" fillId="0" borderId="15" xfId="1" applyNumberFormat="1" applyFont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10" fontId="2" fillId="0" borderId="15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wrapText="1"/>
    </xf>
    <xf numFmtId="43" fontId="2" fillId="0" borderId="16" xfId="0" applyNumberFormat="1" applyFont="1" applyBorder="1" applyAlignment="1">
      <alignment horizontal="right" vertical="center"/>
    </xf>
    <xf numFmtId="2" fontId="2" fillId="0" borderId="9" xfId="0" applyNumberFormat="1" applyFont="1" applyBorder="1" applyAlignment="1">
      <alignment horizontal="right" vertical="center"/>
    </xf>
    <xf numFmtId="2" fontId="2" fillId="0" borderId="15" xfId="0" applyNumberFormat="1" applyFont="1" applyBorder="1" applyAlignment="1">
      <alignment horizontal="right" vertical="center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714375</xdr:colOff>
      <xdr:row>0</xdr:row>
      <xdr:rowOff>180975</xdr:rowOff>
    </xdr:from>
    <xdr:to>
      <xdr:col>2</xdr:col>
      <xdr:colOff>0</xdr:colOff>
      <xdr:row>2</xdr:row>
      <xdr:rowOff>133350</xdr:rowOff>
    </xdr:to>
    <xdr:pic>
      <xdr:nvPicPr>
        <xdr:cNvPr id="2" name="Picture 2" descr="NIC_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19200" y="180975"/>
          <a:ext cx="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752476</xdr:colOff>
      <xdr:row>3</xdr:row>
      <xdr:rowOff>228600</xdr:rowOff>
    </xdr:from>
    <xdr:to>
      <xdr:col>2</xdr:col>
      <xdr:colOff>2</xdr:colOff>
      <xdr:row>6</xdr:row>
      <xdr:rowOff>2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219201" y="1085850"/>
          <a:ext cx="1" cy="590552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ECOND%20QUARTER%202015-16\2ND.QUTR.2015-16\PUBLIC%20DISCLOSURE%20Q2%202015-16\PUBLIC%20DISCLOSURE%20-%202ND%20QUARTER%202015-16%20-%20NATIONAL%20INSURANCE%20-%20FOR%20UPLOADING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"/>
      <sheetName val="NL-3- BAL SHEET"/>
      <sheetName val="NL-4 PREM SCH"/>
      <sheetName val="NL-5 CLAIMS SCH"/>
      <sheetName val="NL-6 COMM SCH"/>
      <sheetName val="NL-7 OP. EXP SCH"/>
      <sheetName val="NL-8 SH CAP SCH"/>
      <sheetName val="NL-9 SH CAP HOLDING PATTERN"/>
      <sheetName val="NL-10 RESERVES &amp; SURPLUS"/>
      <sheetName val="NL-11 BORROWINGS"/>
      <sheetName val="NL-12 INVESTMENT"/>
      <sheetName val="NL-13 LOANS"/>
      <sheetName val="NL-14 FIXED ASSETS"/>
      <sheetName val="NL-15 CASH &amp; BANK"/>
      <sheetName val="NL-16 ADVANCES &amp; OTHER ASSETS"/>
      <sheetName val="NL-17 CURRENT LIABILITIES"/>
      <sheetName val="NL-18 PROVISIONS"/>
      <sheetName val="NL-19 MISC EXP"/>
      <sheetName val="NL-20 RECPT AND PAYMT"/>
      <sheetName val="NL-21-STATEMENT OF LIAB"/>
      <sheetName val="NL-26-CLAIMS INFO-KG TABLE I"/>
      <sheetName val="NL-30 ANALYTICAL RATIOS"/>
      <sheetName val="NL-31-RELATED PARTY TRANSACTION"/>
      <sheetName val="NL-33 SOLVENCY - KG II"/>
    </sheetNames>
    <sheetDataSet>
      <sheetData sheetId="0"/>
      <sheetData sheetId="1">
        <row r="10">
          <cell r="R10">
            <v>52012148.949512258</v>
          </cell>
        </row>
        <row r="15">
          <cell r="R15">
            <v>45987389.97900001</v>
          </cell>
        </row>
        <row r="16">
          <cell r="R16">
            <v>2994063.8790000007</v>
          </cell>
        </row>
        <row r="17">
          <cell r="R17">
            <v>13849935</v>
          </cell>
        </row>
        <row r="18">
          <cell r="R18">
            <v>0</v>
          </cell>
        </row>
      </sheetData>
      <sheetData sheetId="2">
        <row r="47">
          <cell r="D47">
            <v>313171.99214958376</v>
          </cell>
          <cell r="E47">
            <v>1956704.0915122507</v>
          </cell>
          <cell r="F47">
            <v>1074213</v>
          </cell>
          <cell r="G47">
            <v>5211374</v>
          </cell>
        </row>
      </sheetData>
      <sheetData sheetId="3"/>
      <sheetData sheetId="4">
        <row r="10">
          <cell r="P10">
            <v>58467137.42940668</v>
          </cell>
          <cell r="R10">
            <v>54155653</v>
          </cell>
        </row>
        <row r="11">
          <cell r="P11">
            <v>1333384.2869334191</v>
          </cell>
        </row>
        <row r="14">
          <cell r="P14">
            <v>5602366.6662433166</v>
          </cell>
        </row>
        <row r="17">
          <cell r="P17">
            <v>52012148.949512266</v>
          </cell>
        </row>
      </sheetData>
      <sheetData sheetId="5">
        <row r="17">
          <cell r="P17">
            <v>45987389.979000024</v>
          </cell>
        </row>
      </sheetData>
      <sheetData sheetId="6">
        <row r="11">
          <cell r="P11">
            <v>3274968.9130000002</v>
          </cell>
        </row>
        <row r="14">
          <cell r="P14">
            <v>2994063.8790000002</v>
          </cell>
        </row>
      </sheetData>
      <sheetData sheetId="7"/>
      <sheetData sheetId="8">
        <row r="17">
          <cell r="D17">
            <v>1000000</v>
          </cell>
          <cell r="E17">
            <v>1000000</v>
          </cell>
        </row>
        <row r="24">
          <cell r="D24">
            <v>1000000</v>
          </cell>
          <cell r="E24">
            <v>1000000</v>
          </cell>
        </row>
      </sheetData>
      <sheetData sheetId="9"/>
      <sheetData sheetId="10">
        <row r="14">
          <cell r="D14">
            <v>38862234.091236785</v>
          </cell>
          <cell r="E14">
            <v>35180000</v>
          </cell>
        </row>
      </sheetData>
      <sheetData sheetId="11"/>
      <sheetData sheetId="12">
        <row r="23">
          <cell r="D23">
            <v>1382694</v>
          </cell>
        </row>
        <row r="25">
          <cell r="D25">
            <v>4662524</v>
          </cell>
        </row>
        <row r="26">
          <cell r="D26">
            <v>4489378</v>
          </cell>
        </row>
        <row r="28">
          <cell r="D28">
            <v>2108661</v>
          </cell>
        </row>
        <row r="29">
          <cell r="D29">
            <v>557858</v>
          </cell>
        </row>
      </sheetData>
      <sheetData sheetId="13">
        <row r="34">
          <cell r="D34">
            <v>1336</v>
          </cell>
        </row>
      </sheetData>
      <sheetData sheetId="14"/>
      <sheetData sheetId="15">
        <row r="20">
          <cell r="D20">
            <v>10923123</v>
          </cell>
        </row>
      </sheetData>
      <sheetData sheetId="16"/>
      <sheetData sheetId="17">
        <row r="16">
          <cell r="D16">
            <v>87322391</v>
          </cell>
        </row>
      </sheetData>
      <sheetData sheetId="18">
        <row r="10">
          <cell r="D10">
            <v>54360235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5">
    <tabColor rgb="FF00B050"/>
  </sheetPr>
  <dimension ref="A1:K51"/>
  <sheetViews>
    <sheetView showZeros="0" tabSelected="1" workbookViewId="0">
      <selection activeCell="E12" sqref="E12"/>
    </sheetView>
  </sheetViews>
  <sheetFormatPr defaultRowHeight="15"/>
  <cols>
    <col min="3" max="3" width="56.7109375" customWidth="1"/>
    <col min="4" max="6" width="22.85546875" customWidth="1"/>
    <col min="7" max="7" width="21.7109375" customWidth="1"/>
    <col min="10" max="10" width="16.7109375" bestFit="1" customWidth="1"/>
  </cols>
  <sheetData>
    <row r="1" spans="1:10" ht="25.5">
      <c r="A1" s="1"/>
      <c r="B1" s="2" t="s">
        <v>0</v>
      </c>
      <c r="C1" s="2"/>
      <c r="D1" s="2"/>
      <c r="E1" s="2"/>
      <c r="F1" s="2"/>
      <c r="G1" s="2"/>
    </row>
    <row r="2" spans="1:10" ht="21">
      <c r="A2" s="1"/>
      <c r="B2" s="3" t="s">
        <v>1</v>
      </c>
      <c r="C2" s="3"/>
      <c r="D2" s="3"/>
      <c r="E2" s="3"/>
      <c r="F2" s="3"/>
      <c r="G2" s="3"/>
    </row>
    <row r="3" spans="1:10" ht="21">
      <c r="A3" s="1"/>
      <c r="B3" s="3" t="s">
        <v>2</v>
      </c>
      <c r="C3" s="3"/>
      <c r="D3" s="3"/>
      <c r="E3" s="3"/>
      <c r="F3" s="3"/>
      <c r="G3" s="3"/>
    </row>
    <row r="4" spans="1:10" ht="22.5">
      <c r="A4" s="1"/>
      <c r="B4" s="1"/>
      <c r="C4" s="1"/>
      <c r="D4" s="1"/>
      <c r="E4" s="1"/>
      <c r="F4" s="1"/>
      <c r="G4" s="1"/>
      <c r="J4" s="4" t="s">
        <v>3</v>
      </c>
    </row>
    <row r="5" spans="1:10" ht="21">
      <c r="A5" s="1"/>
      <c r="B5" s="3" t="s">
        <v>4</v>
      </c>
      <c r="C5" s="3"/>
      <c r="D5" s="3"/>
      <c r="E5" s="3"/>
      <c r="F5" s="3"/>
      <c r="G5" s="3"/>
    </row>
    <row r="6" spans="1:10" ht="21">
      <c r="A6" s="1"/>
      <c r="B6" s="3" t="s">
        <v>5</v>
      </c>
      <c r="C6" s="3"/>
      <c r="D6" s="3"/>
      <c r="E6" s="3"/>
      <c r="F6" s="3"/>
      <c r="G6" s="3"/>
    </row>
    <row r="7" spans="1:10" ht="21.75" thickBot="1">
      <c r="A7" s="1"/>
      <c r="B7" s="5"/>
      <c r="C7" s="5"/>
      <c r="D7" s="5"/>
      <c r="E7" s="5"/>
      <c r="F7" s="5"/>
      <c r="G7" s="6" t="s">
        <v>6</v>
      </c>
    </row>
    <row r="8" spans="1:10" ht="15" customHeight="1">
      <c r="B8" s="7" t="s">
        <v>7</v>
      </c>
      <c r="C8" s="8" t="s">
        <v>8</v>
      </c>
      <c r="D8" s="9" t="s">
        <v>9</v>
      </c>
      <c r="E8" s="9" t="s">
        <v>10</v>
      </c>
      <c r="F8" s="9" t="s">
        <v>11</v>
      </c>
      <c r="G8" s="9" t="s">
        <v>12</v>
      </c>
    </row>
    <row r="9" spans="1:10" ht="15" customHeight="1">
      <c r="B9" s="10"/>
      <c r="C9" s="11"/>
      <c r="D9" s="12"/>
      <c r="E9" s="12"/>
      <c r="F9" s="12"/>
      <c r="G9" s="12"/>
    </row>
    <row r="10" spans="1:10" ht="69" customHeight="1">
      <c r="B10" s="10"/>
      <c r="C10" s="13"/>
      <c r="D10" s="14"/>
      <c r="E10" s="14"/>
      <c r="F10" s="14"/>
      <c r="G10" s="14"/>
    </row>
    <row r="11" spans="1:10" ht="21">
      <c r="B11" s="15">
        <v>1</v>
      </c>
      <c r="C11" s="16" t="s">
        <v>13</v>
      </c>
      <c r="D11" s="17">
        <f>E11</f>
        <v>7.9612823233923158E-2</v>
      </c>
      <c r="E11" s="18">
        <f>('[1]NL-4 PREM SCH'!P10-'[1]NL-4 PREM SCH'!R10)/'[1]NL-4 PREM SCH'!R10</f>
        <v>7.9612823233923158E-2</v>
      </c>
      <c r="F11" s="18">
        <f>G11</f>
        <v>0.13669999999999999</v>
      </c>
      <c r="G11" s="18">
        <v>0.13669999999999999</v>
      </c>
    </row>
    <row r="12" spans="1:10" ht="21">
      <c r="B12" s="15">
        <v>2</v>
      </c>
      <c r="C12" s="16" t="s">
        <v>14</v>
      </c>
      <c r="D12" s="19">
        <f t="shared" ref="D12:D25" si="0">E12</f>
        <v>1.4667300707628916</v>
      </c>
      <c r="E12" s="19">
        <f>'[1]NL-4 PREM SCH'!P10/('[1]NL-10 RESERVES &amp; SURPLUS'!D14+'[1]NL-8 SH CAP SCH'!D24)</f>
        <v>1.4667300707628916</v>
      </c>
      <c r="F12" s="19">
        <f t="shared" ref="F12:F27" si="1">G12</f>
        <v>1.5</v>
      </c>
      <c r="G12" s="19">
        <v>1.5</v>
      </c>
    </row>
    <row r="13" spans="1:10" ht="21">
      <c r="B13" s="15">
        <v>3</v>
      </c>
      <c r="C13" s="16" t="s">
        <v>15</v>
      </c>
      <c r="D13" s="17">
        <f t="shared" si="0"/>
        <v>0.10177540329565464</v>
      </c>
      <c r="E13" s="18">
        <f>('[1]NL-10 RESERVES &amp; SURPLUS'!D14-'[1]NL-10 RESERVES &amp; SURPLUS'!E14)/('[1]NL-10 RESERVES &amp; SURPLUS'!E14+'[1]NL-8 SH CAP SCH'!E24)</f>
        <v>0.10177540329565464</v>
      </c>
      <c r="F13" s="18">
        <f t="shared" si="1"/>
        <v>0.2424</v>
      </c>
      <c r="G13" s="18">
        <v>0.2424</v>
      </c>
    </row>
    <row r="14" spans="1:10" ht="21">
      <c r="B14" s="15">
        <v>4</v>
      </c>
      <c r="C14" s="16" t="s">
        <v>16</v>
      </c>
      <c r="D14" s="17">
        <f t="shared" si="0"/>
        <v>0.90631575602604642</v>
      </c>
      <c r="E14" s="18">
        <f>('[1]NL-4 PREM SCH'!P10+'[1]NL-4 PREM SCH'!P11-'[1]NL-4 PREM SCH'!P14)/('[1]NL-4 PREM SCH'!P10+'[1]NL-4 PREM SCH'!P11)</f>
        <v>0.90631575602604642</v>
      </c>
      <c r="F14" s="18">
        <f t="shared" si="1"/>
        <v>0.89739999999999998</v>
      </c>
      <c r="G14" s="18">
        <v>0.89739999999999998</v>
      </c>
    </row>
    <row r="15" spans="1:10" ht="21">
      <c r="B15" s="15">
        <v>5</v>
      </c>
      <c r="C15" s="16" t="s">
        <v>17</v>
      </c>
      <c r="D15" s="17">
        <f t="shared" si="0"/>
        <v>5.5242911428119788E-2</v>
      </c>
      <c r="E15" s="18">
        <f>'[1]NL-6 COMM SCH'!P14/('[1]NL-4 PREM SCH'!P10+'[1]NL-4 PREM SCH'!P11-'[1]NL-4 PREM SCH'!P14)</f>
        <v>5.5242911428119788E-2</v>
      </c>
      <c r="F15" s="18">
        <f t="shared" si="1"/>
        <v>5.9499999999999997E-2</v>
      </c>
      <c r="G15" s="18">
        <v>5.9499999999999997E-2</v>
      </c>
    </row>
    <row r="16" spans="1:10" ht="21">
      <c r="B16" s="15">
        <v>6</v>
      </c>
      <c r="C16" s="16" t="s">
        <v>18</v>
      </c>
      <c r="D16" s="17">
        <f t="shared" si="0"/>
        <v>0.29289793661741415</v>
      </c>
      <c r="E16" s="18">
        <f>('[1]NL-1 REV ACC'!R17+'[1]NL-1 REV ACC'!R18+'[1]NL-6 COMM SCH'!P11)/'[1]NL-4 PREM SCH'!P10</f>
        <v>0.29289793661741415</v>
      </c>
      <c r="F16" s="18">
        <f t="shared" si="1"/>
        <v>0.28270000000000001</v>
      </c>
      <c r="G16" s="18">
        <v>0.28270000000000001</v>
      </c>
    </row>
    <row r="17" spans="1:11" ht="21">
      <c r="B17" s="15">
        <v>7</v>
      </c>
      <c r="C17" s="16" t="s">
        <v>19</v>
      </c>
      <c r="D17" s="17">
        <f t="shared" si="0"/>
        <v>0.31596839222979078</v>
      </c>
      <c r="E17" s="18">
        <f>('[1]NL-1 REV ACC'!R17+'[1]NL-1 REV ACC'!R18+'[1]NL-6 COMM SCH'!P11)/('[1]NL-4 PREM SCH'!P10+'[1]NL-4 PREM SCH'!P11-'[1]NL-4 PREM SCH'!P14)</f>
        <v>0.31596839222979078</v>
      </c>
      <c r="F17" s="18">
        <f t="shared" si="1"/>
        <v>0.307</v>
      </c>
      <c r="G17" s="18">
        <v>0.307</v>
      </c>
    </row>
    <row r="18" spans="1:11" ht="21">
      <c r="B18" s="15">
        <v>8</v>
      </c>
      <c r="C18" s="16" t="s">
        <v>20</v>
      </c>
      <c r="D18" s="17">
        <f t="shared" si="0"/>
        <v>0.88416631321346828</v>
      </c>
      <c r="E18" s="18">
        <f>'[1]NL-5 CLAIMS SCH'!P17/'[1]NL-4 PREM SCH'!P17</f>
        <v>0.88416631321346828</v>
      </c>
      <c r="F18" s="18">
        <f t="shared" si="1"/>
        <v>0.85670000000000002</v>
      </c>
      <c r="G18" s="18">
        <v>0.85670000000000002</v>
      </c>
    </row>
    <row r="19" spans="1:11" ht="21">
      <c r="B19" s="15">
        <v>9</v>
      </c>
      <c r="C19" s="16" t="s">
        <v>21</v>
      </c>
      <c r="D19" s="17">
        <f t="shared" si="0"/>
        <v>1.1949517793133873</v>
      </c>
      <c r="E19" s="18">
        <f>('[1]NL-5 CLAIMS SCH'!P17/'[1]NL-4 PREM SCH'!P17)+('[1]NL-1 REV ACC'!R17+'[1]NL-1 REV ACC'!R18+'[1]NL-6 COMM SCH'!P14)/('[1]NL-4 PREM SCH'!P10+'[1]NL-4 PREM SCH'!P11-'[1]NL-4 PREM SCH'!P14)</f>
        <v>1.1949517793133873</v>
      </c>
      <c r="F19" s="18">
        <f t="shared" si="1"/>
        <v>1.1584000000000001</v>
      </c>
      <c r="G19" s="18">
        <v>1.1584000000000001</v>
      </c>
    </row>
    <row r="20" spans="1:11" ht="21">
      <c r="B20" s="15">
        <v>10</v>
      </c>
      <c r="C20" s="16" t="s">
        <v>22</v>
      </c>
      <c r="D20" s="19">
        <f t="shared" si="0"/>
        <v>2.6141595755250155</v>
      </c>
      <c r="E20" s="19">
        <f>('[1]NL-17 CURRENT LIABILITIES'!D16+'[1]NL-18 PROVISIONS'!D10)/('[1]NL-4 PREM SCH'!P10+'[1]NL-4 PREM SCH'!P11-'[1]NL-4 PREM SCH'!P14)</f>
        <v>2.6141595755250155</v>
      </c>
      <c r="F20" s="19">
        <f t="shared" si="1"/>
        <v>2.6</v>
      </c>
      <c r="G20" s="19">
        <v>2.6</v>
      </c>
    </row>
    <row r="21" spans="1:11" ht="21">
      <c r="B21" s="15">
        <v>11</v>
      </c>
      <c r="C21" s="16" t="s">
        <v>23</v>
      </c>
      <c r="D21" s="19">
        <f t="shared" si="0"/>
        <v>-0.20801370693200727</v>
      </c>
      <c r="E21" s="20">
        <f>('[1]NL-1 REV ACC'!R10-'[1]NL-1 REV ACC'!R15-'[1]NL-1 REV ACC'!R16-'[1]NL-1 REV ACC'!R17-'[1]NL-1 REV ACC'!R18)/'[1]NL-1 REV ACC'!R10</f>
        <v>-0.20801370693200727</v>
      </c>
      <c r="F21" s="20">
        <f t="shared" si="1"/>
        <v>-0.18</v>
      </c>
      <c r="G21" s="20">
        <v>-0.18</v>
      </c>
    </row>
    <row r="22" spans="1:11" ht="21">
      <c r="B22" s="15">
        <v>12</v>
      </c>
      <c r="C22" s="16" t="s">
        <v>24</v>
      </c>
      <c r="D22" s="17">
        <f t="shared" si="0"/>
        <v>3.8031279143843893E-4</v>
      </c>
      <c r="E22" s="17">
        <v>3.8031279143843893E-4</v>
      </c>
      <c r="F22" s="18">
        <f t="shared" si="1"/>
        <v>6.8000000000000005E-2</v>
      </c>
      <c r="G22" s="18">
        <v>6.8000000000000005E-2</v>
      </c>
    </row>
    <row r="23" spans="1:11" ht="21">
      <c r="B23" s="15">
        <v>13</v>
      </c>
      <c r="C23" s="16" t="s">
        <v>25</v>
      </c>
      <c r="D23" s="19">
        <f t="shared" si="0"/>
        <v>0.17027898678275485</v>
      </c>
      <c r="E23" s="19">
        <f>('[1]NL-12 INVESTMENT'!D23+'[1]NL-12 INVESTMENT'!D25+'[1]NL-12 INVESTMENT'!D26+'[1]NL-12 INVESTMENT'!D28+'[1]NL-12 INVESTMENT'!D29+'[1]NL-13 LOANS'!D34+'[1]NL-15 CASH &amp; BANK'!D20)/('[1]NL-17 CURRENT LIABILITIES'!D16+'[1]NL-18 PROVISIONS'!D10)</f>
        <v>0.17027898678275485</v>
      </c>
      <c r="F23" s="19">
        <f t="shared" si="1"/>
        <v>0.15</v>
      </c>
      <c r="G23" s="20">
        <v>0.15</v>
      </c>
    </row>
    <row r="24" spans="1:11" ht="21">
      <c r="B24" s="15">
        <v>14</v>
      </c>
      <c r="C24" s="16" t="s">
        <v>26</v>
      </c>
      <c r="D24" s="17">
        <f t="shared" si="0"/>
        <v>3.6102780430507596E-2</v>
      </c>
      <c r="E24" s="18">
        <f>'[1]NL-2- P&amp;L'!E47/('[1]NL-4 PREM SCH'!P10+'[1]NL-4 PREM SCH'!P11-'[1]NL-4 PREM SCH'!P14)</f>
        <v>3.6102780430507596E-2</v>
      </c>
      <c r="F24" s="18">
        <f t="shared" si="1"/>
        <v>0.1045</v>
      </c>
      <c r="G24" s="18">
        <v>0.1045</v>
      </c>
    </row>
    <row r="25" spans="1:11" ht="21">
      <c r="B25" s="15">
        <v>15</v>
      </c>
      <c r="C25" s="16" t="s">
        <v>27</v>
      </c>
      <c r="D25" s="17">
        <f t="shared" si="0"/>
        <v>4.9086664009692513E-2</v>
      </c>
      <c r="E25" s="18">
        <f>'[1]NL-2- P&amp;L'!E47/('[1]NL-8 SH CAP SCH'!D24+'[1]NL-10 RESERVES &amp; SURPLUS'!D14)</f>
        <v>4.9086664009692513E-2</v>
      </c>
      <c r="F25" s="17">
        <f t="shared" si="1"/>
        <v>0.14399999999999999</v>
      </c>
      <c r="G25" s="18">
        <v>0.14399999999999999</v>
      </c>
    </row>
    <row r="26" spans="1:11" ht="21">
      <c r="B26" s="15">
        <v>16</v>
      </c>
      <c r="C26" s="16" t="s">
        <v>28</v>
      </c>
      <c r="D26" s="21"/>
      <c r="E26" s="20">
        <v>1.51</v>
      </c>
      <c r="F26" s="21"/>
      <c r="G26" s="20">
        <v>1.55</v>
      </c>
    </row>
    <row r="27" spans="1:11" ht="21">
      <c r="B27" s="15">
        <v>17</v>
      </c>
      <c r="C27" s="22" t="s">
        <v>29</v>
      </c>
      <c r="D27" s="23"/>
      <c r="E27" s="23"/>
      <c r="F27" s="23">
        <f t="shared" si="1"/>
        <v>0</v>
      </c>
      <c r="G27" s="23"/>
    </row>
    <row r="28" spans="1:11" ht="21">
      <c r="B28" s="15"/>
      <c r="C28" s="24" t="s">
        <v>30</v>
      </c>
      <c r="D28" s="21"/>
      <c r="E28" s="18">
        <v>1.2500000000000001E-2</v>
      </c>
      <c r="F28" s="21"/>
      <c r="G28" s="18">
        <v>1.37E-2</v>
      </c>
    </row>
    <row r="29" spans="1:11" ht="21.75" thickBot="1">
      <c r="B29" s="25"/>
      <c r="C29" s="26" t="s">
        <v>31</v>
      </c>
      <c r="D29" s="27"/>
      <c r="E29" s="18">
        <v>1.4E-3</v>
      </c>
      <c r="F29" s="27"/>
      <c r="G29" s="18">
        <v>1.6999999999999999E-3</v>
      </c>
    </row>
    <row r="31" spans="1:11" ht="21">
      <c r="B31" s="28" t="s">
        <v>32</v>
      </c>
      <c r="C31" s="29"/>
      <c r="D31" s="29"/>
      <c r="E31" s="29"/>
      <c r="F31" s="29"/>
      <c r="G31" s="30"/>
    </row>
    <row r="32" spans="1:11" ht="21">
      <c r="A32" s="1"/>
      <c r="B32" s="31">
        <v>1</v>
      </c>
      <c r="C32" s="32" t="s">
        <v>33</v>
      </c>
      <c r="D32" s="33">
        <v>100000000</v>
      </c>
      <c r="E32" s="34"/>
      <c r="F32" s="33">
        <v>100000000</v>
      </c>
      <c r="G32" s="34"/>
      <c r="H32" s="1"/>
      <c r="I32" s="1"/>
      <c r="J32" s="1"/>
      <c r="K32" s="1"/>
    </row>
    <row r="33" spans="1:11" ht="21">
      <c r="A33" s="1"/>
      <c r="B33" s="31">
        <v>2</v>
      </c>
      <c r="C33" s="32" t="s">
        <v>34</v>
      </c>
      <c r="D33" s="35">
        <v>1</v>
      </c>
      <c r="E33" s="36"/>
      <c r="F33" s="35">
        <v>1</v>
      </c>
      <c r="G33" s="36"/>
      <c r="H33" s="1"/>
      <c r="I33" s="1"/>
      <c r="J33" s="1"/>
      <c r="K33" s="1"/>
    </row>
    <row r="34" spans="1:11" ht="21">
      <c r="A34" s="1"/>
      <c r="B34" s="31"/>
      <c r="C34" s="32" t="s">
        <v>35</v>
      </c>
      <c r="D34" s="35">
        <v>0</v>
      </c>
      <c r="E34" s="36"/>
      <c r="F34" s="35">
        <v>0</v>
      </c>
      <c r="G34" s="36"/>
      <c r="H34" s="1"/>
      <c r="I34" s="1"/>
      <c r="J34" s="1"/>
      <c r="K34" s="1"/>
    </row>
    <row r="35" spans="1:11" ht="42">
      <c r="A35" s="1"/>
      <c r="B35" s="31">
        <v>3</v>
      </c>
      <c r="C35" s="37" t="s">
        <v>36</v>
      </c>
      <c r="D35" s="35">
        <v>1</v>
      </c>
      <c r="E35" s="36"/>
      <c r="F35" s="35">
        <v>1</v>
      </c>
      <c r="G35" s="36"/>
      <c r="H35" s="1"/>
      <c r="I35" s="1"/>
      <c r="J35" s="1"/>
      <c r="K35" s="1"/>
    </row>
    <row r="36" spans="1:11" ht="42">
      <c r="A36" s="1"/>
      <c r="B36" s="31">
        <v>4</v>
      </c>
      <c r="C36" s="37" t="s">
        <v>37</v>
      </c>
      <c r="D36" s="38">
        <f>('[1]NL-2- P&amp;L'!D47/$D$32)*1000</f>
        <v>3.1317199214958378</v>
      </c>
      <c r="E36" s="38">
        <f>('[1]NL-2- P&amp;L'!E47/$D$32)*1000</f>
        <v>19.567040915122508</v>
      </c>
      <c r="F36" s="38">
        <f>('[1]NL-2- P&amp;L'!F47/$D$32)*1000</f>
        <v>10.742130000000001</v>
      </c>
      <c r="G36" s="38">
        <f>('[1]NL-2- P&amp;L'!G47/$D$32)*1000</f>
        <v>52.11374</v>
      </c>
      <c r="H36" s="1"/>
      <c r="I36" s="1"/>
      <c r="J36" s="1"/>
      <c r="K36" s="1"/>
    </row>
    <row r="37" spans="1:11" ht="42">
      <c r="A37" s="1"/>
      <c r="B37" s="31">
        <v>5</v>
      </c>
      <c r="C37" s="37" t="s">
        <v>38</v>
      </c>
      <c r="D37" s="38">
        <f>D36</f>
        <v>3.1317199214958378</v>
      </c>
      <c r="E37" s="38">
        <f t="shared" ref="E37:G37" si="2">E36</f>
        <v>19.567040915122508</v>
      </c>
      <c r="F37" s="38">
        <f t="shared" si="2"/>
        <v>10.742130000000001</v>
      </c>
      <c r="G37" s="38">
        <f t="shared" si="2"/>
        <v>52.11374</v>
      </c>
      <c r="H37" s="1"/>
      <c r="I37" s="1"/>
      <c r="J37" s="1"/>
      <c r="K37" s="1"/>
    </row>
    <row r="38" spans="1:11" ht="21">
      <c r="A38" s="1"/>
      <c r="B38" s="31">
        <v>6</v>
      </c>
      <c r="C38" s="32" t="s">
        <v>39</v>
      </c>
      <c r="D38" s="39">
        <f>(('[1]NL-8 SH CAP SCH'!D17+'[1]NL-10 RESERVES &amp; SURPLUS'!D14)/'NL-30 ANALYTICAL RATIOS'!D32:E32)*1000</f>
        <v>398.62234091236786</v>
      </c>
      <c r="E38" s="40"/>
      <c r="F38" s="39">
        <f>(('[1]NL-8 SH CAP SCH'!E17+'[1]NL-10 RESERVES &amp; SURPLUS'!E14)/'NL-30 ANALYTICAL RATIOS'!F32:G32)*1000</f>
        <v>361.8</v>
      </c>
      <c r="G38" s="40"/>
      <c r="H38" s="1"/>
      <c r="I38" s="1"/>
      <c r="J38" s="1"/>
      <c r="K38" s="1"/>
    </row>
    <row r="39" spans="1:11" ht="2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2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2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2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2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2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2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2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2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2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2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2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2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</sheetData>
  <mergeCells count="22">
    <mergeCell ref="D34:E34"/>
    <mergeCell ref="F34:G34"/>
    <mergeCell ref="D35:E35"/>
    <mergeCell ref="F35:G35"/>
    <mergeCell ref="D38:E38"/>
    <mergeCell ref="F38:G38"/>
    <mergeCell ref="G8:G10"/>
    <mergeCell ref="B31:G31"/>
    <mergeCell ref="D32:E32"/>
    <mergeCell ref="F32:G32"/>
    <mergeCell ref="D33:E33"/>
    <mergeCell ref="F33:G33"/>
    <mergeCell ref="B1:G1"/>
    <mergeCell ref="B2:G2"/>
    <mergeCell ref="B3:G3"/>
    <mergeCell ref="B5:G5"/>
    <mergeCell ref="B6:G6"/>
    <mergeCell ref="B8:B10"/>
    <mergeCell ref="C8:C10"/>
    <mergeCell ref="D8:D10"/>
    <mergeCell ref="E8:E10"/>
    <mergeCell ref="F8:F10"/>
  </mergeCells>
  <hyperlinks>
    <hyperlink ref="J4" location="INDEX!A1" display="GO TO INDEX"/>
  </hyperlinks>
  <pageMargins left="0.7" right="0.7" top="0.75" bottom="0.75" header="0.3" footer="0.3"/>
  <pageSetup paperSize="9" orientation="portrait" horizontalDpi="20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NL-30 ANALYTICAL RATIOS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2015-12-08T09:50:55Z</dcterms:created>
  <dcterms:modified xsi:type="dcterms:W3CDTF">2015-12-08T09:50:55Z</dcterms:modified>
</cp:coreProperties>
</file>