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0 ANALYTICAL RATIO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F38" i="1"/>
  <c r="D38"/>
  <c r="G36"/>
  <c r="G37" s="1"/>
  <c r="F36"/>
  <c r="F37" s="1"/>
  <c r="E36"/>
  <c r="E37" s="1"/>
  <c r="D36"/>
  <c r="D37" s="1"/>
  <c r="F27"/>
  <c r="F25"/>
  <c r="E25"/>
  <c r="D25" s="1"/>
  <c r="F24"/>
  <c r="E24"/>
  <c r="D24" s="1"/>
  <c r="F23"/>
  <c r="E23"/>
  <c r="D23" s="1"/>
  <c r="F22"/>
  <c r="E22"/>
  <c r="D22"/>
  <c r="F21"/>
  <c r="E21"/>
  <c r="D21"/>
  <c r="F20"/>
  <c r="E20"/>
  <c r="D20" s="1"/>
  <c r="F19"/>
  <c r="F18"/>
  <c r="E18"/>
  <c r="D18"/>
  <c r="F17"/>
  <c r="E17"/>
  <c r="D17" s="1"/>
  <c r="F16"/>
  <c r="E16"/>
  <c r="D16" s="1"/>
  <c r="F15"/>
  <c r="E15"/>
  <c r="D15" s="1"/>
  <c r="F14"/>
  <c r="E14"/>
  <c r="D14"/>
  <c r="F13"/>
  <c r="E13"/>
  <c r="D13"/>
  <c r="F12"/>
  <c r="E12"/>
  <c r="D12" s="1"/>
  <c r="F11"/>
  <c r="E11"/>
  <c r="D11" s="1"/>
  <c r="G8"/>
  <c r="F8"/>
  <c r="E8"/>
  <c r="D8"/>
  <c r="B6"/>
  <c r="B2"/>
  <c r="E19" l="1"/>
  <c r="D19" s="1"/>
</calcChain>
</file>

<file path=xl/sharedStrings.xml><?xml version="1.0" encoding="utf-8"?>
<sst xmlns="http://schemas.openxmlformats.org/spreadsheetml/2006/main" count="34" uniqueCount="34">
  <si>
    <t>NATIONAL INSURANCE COMPANY LIMITED</t>
  </si>
  <si>
    <t>CIN: U10200WB1906GOI001713</t>
  </si>
  <si>
    <t>GO TO INDEX</t>
  </si>
  <si>
    <t>FORM NL-30 ANALYTICAL RATIOS</t>
  </si>
  <si>
    <t>(Rs. In lakhs)</t>
  </si>
  <si>
    <t>Sl. No</t>
  </si>
  <si>
    <t>Particulars</t>
  </si>
  <si>
    <t xml:space="preserve">Gross Direct Premium Growth Rate </t>
  </si>
  <si>
    <t>Gross Direct Premium to Net worth ratio :</t>
  </si>
  <si>
    <t>Growth rate of Net Worth :</t>
  </si>
  <si>
    <t>Net Rention Ratio</t>
  </si>
  <si>
    <t xml:space="preserve">Net Commission Ratio </t>
  </si>
  <si>
    <t>Expense of Management to Gross Direct Premium Ratio :</t>
  </si>
  <si>
    <t>Expense of Management to Net Written Premium Ratio :</t>
  </si>
  <si>
    <t>Net Incurred Claims to Net Earned Premium</t>
  </si>
  <si>
    <t>Combined Ratio :</t>
  </si>
  <si>
    <t xml:space="preserve">Technical Reserves to net premium ratio : </t>
  </si>
  <si>
    <t>Underwriting balance ratio :</t>
  </si>
  <si>
    <t>Operating profit ratio :</t>
  </si>
  <si>
    <t>Liquid Assets to liabilities Ratio</t>
  </si>
  <si>
    <t>Net earning ratio :</t>
  </si>
  <si>
    <t>Return on net worth ratio :</t>
  </si>
  <si>
    <t xml:space="preserve">Available Solvency Margin to Required Solvency Margin Ratio </t>
  </si>
  <si>
    <t>NPA ratio</t>
  </si>
  <si>
    <t>Gross NPA Ratio</t>
  </si>
  <si>
    <t>Net NPA Ratio</t>
  </si>
  <si>
    <t>Equity Holding pattern for Non-Life Insurers</t>
  </si>
  <si>
    <t>(a) No. of shares</t>
  </si>
  <si>
    <t>(b) Percentage of shareholding - Indian</t>
  </si>
  <si>
    <t>(b) Percentage of shareholding - Foreign</t>
  </si>
  <si>
    <t>(c) % of Government holding (in case of public sector insurance companies)</t>
  </si>
  <si>
    <t>(d) Basic EPS before extraordinary items (net of tax expense) for the period (not to be annualized)</t>
  </si>
  <si>
    <t>(e) DIluted EPS after extraordinary items (net of tax expense) for the period (not to be annualized)</t>
  </si>
  <si>
    <t>(f) Book value per share (Rs)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</si>
</sst>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3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8" fillId="2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2" fillId="3" borderId="4" xfId="0" applyFont="1" applyFill="1" applyBorder="1" applyAlignment="1">
      <alignment horizontal="center"/>
    </xf>
    <xf numFmtId="0" fontId="2" fillId="3" borderId="9" xfId="0" applyFont="1" applyFill="1" applyBorder="1"/>
    <xf numFmtId="10" fontId="2" fillId="0" borderId="10" xfId="2" applyNumberFormat="1" applyFont="1" applyFill="1" applyBorder="1"/>
    <xf numFmtId="10" fontId="2" fillId="3" borderId="10" xfId="2" applyNumberFormat="1" applyFont="1" applyFill="1" applyBorder="1"/>
    <xf numFmtId="2" fontId="2" fillId="0" borderId="10" xfId="2" applyNumberFormat="1" applyFont="1" applyFill="1" applyBorder="1"/>
    <xf numFmtId="2" fontId="2" fillId="3" borderId="10" xfId="2" applyNumberFormat="1" applyFont="1" applyFill="1" applyBorder="1"/>
    <xf numFmtId="2" fontId="2" fillId="4" borderId="10" xfId="2" applyNumberFormat="1" applyFont="1" applyFill="1" applyBorder="1"/>
    <xf numFmtId="0" fontId="7" fillId="3" borderId="9" xfId="0" applyFont="1" applyFill="1" applyBorder="1" applyAlignment="1">
      <alignment horizontal="left"/>
    </xf>
    <xf numFmtId="10" fontId="2" fillId="3" borderId="10" xfId="2" applyNumberFormat="1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right"/>
    </xf>
    <xf numFmtId="2" fontId="2" fillId="4" borderId="13" xfId="2" applyNumberFormat="1" applyFont="1" applyFill="1" applyBorder="1"/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/>
    <xf numFmtId="164" fontId="2" fillId="0" borderId="9" xfId="1" applyNumberFormat="1" applyFont="1" applyBorder="1" applyAlignment="1">
      <alignment horizontal="right" vertical="center"/>
    </xf>
    <xf numFmtId="164" fontId="2" fillId="0" borderId="15" xfId="1" applyNumberFormat="1" applyFont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10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wrapText="1"/>
    </xf>
    <xf numFmtId="43" fontId="2" fillId="0" borderId="16" xfId="0" applyNumberFormat="1" applyFont="1" applyBorder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15" xfId="0" applyNumberFormat="1" applyFont="1" applyBorder="1" applyAlignment="1">
      <alignment horizontal="right" vertic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3345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3345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RST%20QUARTER%202016-17/1ST.QUTR.2016-17/PUBLIC%20DISCLOSURE%20Q1%202016-17/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30.06.2016</v>
          </cell>
          <cell r="D1" t="str">
            <v>30 June 2016</v>
          </cell>
          <cell r="E1" t="str">
            <v>30.06.2015</v>
          </cell>
        </row>
        <row r="4">
          <cell r="A4" t="str">
            <v>Registration No. 58 and Date of Renewal of Registration with IRDA - 07/04/2015</v>
          </cell>
        </row>
      </sheetData>
      <sheetData sheetId="1">
        <row r="10">
          <cell r="R10">
            <v>30001657.179261353</v>
          </cell>
        </row>
        <row r="11">
          <cell r="R11">
            <v>797290</v>
          </cell>
        </row>
        <row r="13">
          <cell r="R13">
            <v>2406141</v>
          </cell>
        </row>
        <row r="15">
          <cell r="R15">
            <v>23493876.634</v>
          </cell>
        </row>
        <row r="16">
          <cell r="R16">
            <v>1588411.9780000001</v>
          </cell>
        </row>
        <row r="17">
          <cell r="R17">
            <v>7838352</v>
          </cell>
        </row>
      </sheetData>
      <sheetData sheetId="2">
        <row r="15">
          <cell r="E15">
            <v>576915</v>
          </cell>
        </row>
        <row r="16">
          <cell r="E16">
            <v>191164</v>
          </cell>
        </row>
        <row r="17">
          <cell r="E17">
            <v>0</v>
          </cell>
        </row>
        <row r="47">
          <cell r="D47">
            <v>1078483.5672613562</v>
          </cell>
          <cell r="E47">
            <v>1078483.5672613562</v>
          </cell>
          <cell r="F47">
            <v>1656751.0993626672</v>
          </cell>
          <cell r="G47">
            <v>1656751.0993626672</v>
          </cell>
        </row>
      </sheetData>
      <sheetData sheetId="3"/>
      <sheetData sheetId="4">
        <row r="10">
          <cell r="P10">
            <v>33136143.811179202</v>
          </cell>
          <cell r="R10">
            <v>30449833.423632007</v>
          </cell>
        </row>
        <row r="11">
          <cell r="P11">
            <v>691527.66355850012</v>
          </cell>
        </row>
        <row r="14">
          <cell r="P14">
            <v>2318459.8226970001</v>
          </cell>
        </row>
        <row r="17">
          <cell r="P17">
            <v>30001657.179261357</v>
          </cell>
        </row>
      </sheetData>
      <sheetData sheetId="5">
        <row r="17">
          <cell r="P17">
            <v>23493876.633999985</v>
          </cell>
        </row>
      </sheetData>
      <sheetData sheetId="6">
        <row r="11">
          <cell r="P11">
            <v>1727588.0870000001</v>
          </cell>
        </row>
        <row r="14">
          <cell r="P14">
            <v>1588412.9780000001</v>
          </cell>
        </row>
      </sheetData>
      <sheetData sheetId="7">
        <row r="31">
          <cell r="E31">
            <v>7838352</v>
          </cell>
        </row>
      </sheetData>
      <sheetData sheetId="8">
        <row r="17">
          <cell r="D17">
            <v>1000000</v>
          </cell>
          <cell r="E17">
            <v>1000000</v>
          </cell>
        </row>
        <row r="24">
          <cell r="D24">
            <v>1000000</v>
          </cell>
          <cell r="E24">
            <v>1000000</v>
          </cell>
        </row>
      </sheetData>
      <sheetData sheetId="9"/>
      <sheetData sheetId="10"/>
      <sheetData sheetId="11">
        <row r="14">
          <cell r="D14">
            <v>38934529</v>
          </cell>
          <cell r="E14">
            <v>38562282</v>
          </cell>
        </row>
      </sheetData>
      <sheetData sheetId="12"/>
      <sheetData sheetId="13">
        <row r="23">
          <cell r="D23">
            <v>2968064</v>
          </cell>
        </row>
        <row r="25">
          <cell r="D25">
            <v>1700587</v>
          </cell>
        </row>
        <row r="26">
          <cell r="D26">
            <v>4661101</v>
          </cell>
        </row>
        <row r="28">
          <cell r="D28">
            <v>2971576</v>
          </cell>
        </row>
        <row r="29">
          <cell r="D29">
            <v>607858</v>
          </cell>
        </row>
      </sheetData>
      <sheetData sheetId="14">
        <row r="34">
          <cell r="D34">
            <v>13240</v>
          </cell>
        </row>
      </sheetData>
      <sheetData sheetId="15"/>
      <sheetData sheetId="16">
        <row r="20">
          <cell r="D20">
            <v>10361235</v>
          </cell>
        </row>
      </sheetData>
      <sheetData sheetId="17"/>
      <sheetData sheetId="18">
        <row r="16">
          <cell r="D16">
            <v>95413874</v>
          </cell>
        </row>
      </sheetData>
      <sheetData sheetId="19">
        <row r="10">
          <cell r="D10">
            <v>57499493</v>
          </cell>
        </row>
      </sheetData>
      <sheetData sheetId="20">
        <row r="14">
          <cell r="D14">
            <v>2663483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7">
    <tabColor rgb="FF00B050"/>
    <pageSetUpPr fitToPage="1"/>
  </sheetPr>
  <dimension ref="A1:K51"/>
  <sheetViews>
    <sheetView showGridLines="0" showZeros="0" tabSelected="1" workbookViewId="0">
      <selection activeCell="D16" sqref="D16"/>
    </sheetView>
  </sheetViews>
  <sheetFormatPr defaultColWidth="0" defaultRowHeight="15" customHeight="1" zeroHeight="1"/>
  <cols>
    <col min="1" max="1" width="4.85546875" customWidth="1"/>
    <col min="2" max="2" width="9.140625" customWidth="1"/>
    <col min="3" max="3" width="56.7109375" customWidth="1"/>
    <col min="4" max="6" width="22.85546875" customWidth="1"/>
    <col min="7" max="7" width="21.7109375" customWidth="1"/>
    <col min="8" max="8" width="4.5703125" customWidth="1"/>
    <col min="9" max="9" width="4.28515625" customWidth="1"/>
    <col min="10" max="10" width="16.7109375" bestFit="1" customWidth="1"/>
    <col min="11" max="11" width="0" hidden="1" customWidth="1"/>
    <col min="12" max="16384" width="9.140625" hidden="1"/>
  </cols>
  <sheetData>
    <row r="1" spans="1:10" ht="25.5">
      <c r="A1" s="1"/>
      <c r="B1" s="2" t="s">
        <v>0</v>
      </c>
      <c r="C1" s="2"/>
      <c r="D1" s="2"/>
      <c r="E1" s="2"/>
      <c r="F1" s="2"/>
      <c r="G1" s="2"/>
    </row>
    <row r="2" spans="1:10" ht="21">
      <c r="A2" s="1"/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</row>
    <row r="3" spans="1:10" ht="21">
      <c r="A3" s="1"/>
      <c r="B3" s="3" t="s">
        <v>1</v>
      </c>
      <c r="C3" s="3"/>
      <c r="D3" s="3"/>
      <c r="E3" s="3"/>
      <c r="F3" s="3"/>
      <c r="G3" s="3"/>
    </row>
    <row r="4" spans="1:10" ht="22.5">
      <c r="A4" s="1"/>
      <c r="B4" s="1"/>
      <c r="C4" s="1"/>
      <c r="D4" s="1"/>
      <c r="E4" s="1"/>
      <c r="F4" s="1"/>
      <c r="G4" s="1"/>
      <c r="J4" s="4" t="s">
        <v>2</v>
      </c>
    </row>
    <row r="5" spans="1:10" ht="21">
      <c r="A5" s="1"/>
      <c r="B5" s="3" t="s">
        <v>3</v>
      </c>
      <c r="C5" s="3"/>
      <c r="D5" s="3"/>
      <c r="E5" s="3"/>
      <c r="F5" s="3"/>
      <c r="G5" s="3"/>
    </row>
    <row r="6" spans="1:10" ht="21">
      <c r="A6" s="1"/>
      <c r="B6" s="3" t="str">
        <f>"Analytical Ratios for the period ended " &amp; [1]INDEX!D1</f>
        <v>Analytical Ratios for the period ended 30 June 2016</v>
      </c>
      <c r="C6" s="3"/>
      <c r="D6" s="3"/>
      <c r="E6" s="3"/>
      <c r="F6" s="3"/>
      <c r="G6" s="3"/>
    </row>
    <row r="7" spans="1:10" ht="21.75" thickBot="1">
      <c r="A7" s="1"/>
      <c r="B7" s="5"/>
      <c r="C7" s="5"/>
      <c r="D7" s="5"/>
      <c r="E7" s="5"/>
      <c r="F7" s="5"/>
      <c r="G7" s="6" t="s">
        <v>4</v>
      </c>
    </row>
    <row r="8" spans="1:10" ht="15" customHeight="1">
      <c r="B8" s="7" t="s">
        <v>5</v>
      </c>
      <c r="C8" s="8" t="s">
        <v>6</v>
      </c>
      <c r="D8" s="9" t="str">
        <f>"For the Quarter ended " &amp;[1]INDEX!$C$1</f>
        <v>For the Quarter ended 30.06.2016</v>
      </c>
      <c r="E8" s="9" t="str">
        <f>"Upto the Quarter ended " &amp;[1]INDEX!$C$1</f>
        <v>Upto the Quarter ended 30.06.2016</v>
      </c>
      <c r="F8" s="9" t="str">
        <f>"For the Quarter ended " &amp;[1]INDEX!$E$1</f>
        <v>For the Quarter ended 30.06.2015</v>
      </c>
      <c r="G8" s="9" t="str">
        <f>"Upto the Quarter ended " &amp;[1]INDEX!$E$1</f>
        <v>Upto the Quarter ended 30.06.2015</v>
      </c>
    </row>
    <row r="9" spans="1:10" ht="15" customHeight="1">
      <c r="B9" s="10"/>
      <c r="C9" s="11"/>
      <c r="D9" s="12"/>
      <c r="E9" s="12"/>
      <c r="F9" s="12"/>
      <c r="G9" s="12"/>
    </row>
    <row r="10" spans="1:10" ht="69" customHeight="1">
      <c r="B10" s="10"/>
      <c r="C10" s="13"/>
      <c r="D10" s="14"/>
      <c r="E10" s="14"/>
      <c r="F10" s="14"/>
      <c r="G10" s="14"/>
    </row>
    <row r="11" spans="1:10" ht="21">
      <c r="B11" s="15">
        <v>1</v>
      </c>
      <c r="C11" s="16" t="s">
        <v>7</v>
      </c>
      <c r="D11" s="17">
        <f>E11</f>
        <v>8.8220856586438967E-2</v>
      </c>
      <c r="E11" s="18">
        <f>('[1]NL-4 PREM SCH'!P10-'[1]NL-4 PREM SCH'!R10)/'[1]NL-4 PREM SCH'!R10</f>
        <v>8.8220856586438967E-2</v>
      </c>
      <c r="F11" s="18">
        <f>G11</f>
        <v>6.7670797796806556E-2</v>
      </c>
      <c r="G11" s="18">
        <v>6.7670797796806556E-2</v>
      </c>
    </row>
    <row r="12" spans="1:10" ht="21">
      <c r="B12" s="15">
        <v>2</v>
      </c>
      <c r="C12" s="16" t="s">
        <v>8</v>
      </c>
      <c r="D12" s="17">
        <f>E12</f>
        <v>0.88905859554301758</v>
      </c>
      <c r="E12" s="17">
        <f>'[1]NL-4 PREM SCH'!$P$10/('[1]NL-10 RESERVES &amp; SURPLUS '!$D$14+'[1]NL-8 SH CAP SCH'!$D$24-'[1]NL-19 MISC EXP '!$D$14)</f>
        <v>0.88905859554301758</v>
      </c>
      <c r="F12" s="17">
        <f t="shared" ref="F12:F25" si="0">G12</f>
        <v>0.76966827512464631</v>
      </c>
      <c r="G12" s="17">
        <v>0.76966827512464631</v>
      </c>
    </row>
    <row r="13" spans="1:10" ht="21">
      <c r="B13" s="15">
        <v>3</v>
      </c>
      <c r="C13" s="16" t="s">
        <v>9</v>
      </c>
      <c r="D13" s="17">
        <f t="shared" ref="D13:D25" si="1">E13</f>
        <v>-5.7914657197984686E-2</v>
      </c>
      <c r="E13" s="18">
        <f>('[1]NL-10 RESERVES &amp; SURPLUS '!D14-'[1]NL-10 RESERVES &amp; SURPLUS '!E14-'[1]NL-19 MISC EXP '!$D$14)/('[1]NL-10 RESERVES &amp; SURPLUS '!E14+'[1]NL-8 SH CAP SCH'!E24)</f>
        <v>-5.7914657197984686E-2</v>
      </c>
      <c r="F13" s="18">
        <f t="shared" si="0"/>
        <v>0.12685207363996823</v>
      </c>
      <c r="G13" s="18">
        <v>0.12685207363996823</v>
      </c>
    </row>
    <row r="14" spans="1:10" ht="21">
      <c r="B14" s="15">
        <v>4</v>
      </c>
      <c r="C14" s="16" t="s">
        <v>10</v>
      </c>
      <c r="D14" s="17">
        <f t="shared" si="1"/>
        <v>0.93146262448396988</v>
      </c>
      <c r="E14" s="18">
        <f>('[1]NL-4 PREM SCH'!P10+'[1]NL-4 PREM SCH'!P11-'[1]NL-4 PREM SCH'!P14)/('[1]NL-4 PREM SCH'!P10+'[1]NL-4 PREM SCH'!P11)</f>
        <v>0.93146262448396988</v>
      </c>
      <c r="F14" s="18">
        <f t="shared" si="0"/>
        <v>0.92748640694439333</v>
      </c>
      <c r="G14" s="18">
        <v>0.92748640694439333</v>
      </c>
    </row>
    <row r="15" spans="1:10" ht="21">
      <c r="B15" s="15">
        <v>5</v>
      </c>
      <c r="C15" s="16" t="s">
        <v>11</v>
      </c>
      <c r="D15" s="17">
        <f t="shared" si="1"/>
        <v>5.041106694578714E-2</v>
      </c>
      <c r="E15" s="18">
        <f>'[1]NL-6 COMM SCH'!P14/('[1]NL-4 PREM SCH'!P10+'[1]NL-4 PREM SCH'!P11-'[1]NL-4 PREM SCH'!P14)</f>
        <v>5.041106694578714E-2</v>
      </c>
      <c r="F15" s="18">
        <f t="shared" si="0"/>
        <v>5.3399021207365442E-2</v>
      </c>
      <c r="G15" s="18">
        <v>5.3399021207365442E-2</v>
      </c>
    </row>
    <row r="16" spans="1:10" ht="21">
      <c r="B16" s="15">
        <v>6</v>
      </c>
      <c r="C16" s="16" t="s">
        <v>12</v>
      </c>
      <c r="D16" s="17">
        <f t="shared" si="1"/>
        <v>0.28868597811229685</v>
      </c>
      <c r="E16" s="18">
        <f>('[1]NL-1 REV ACC'!R17+'[1]NL-6 COMM SCH'!P11)/'[1]NL-4 PREM SCH'!P10</f>
        <v>0.28868597811229685</v>
      </c>
      <c r="F16" s="18">
        <f t="shared" si="0"/>
        <v>0.27629494982624747</v>
      </c>
      <c r="G16" s="18">
        <v>0.27629494982624747</v>
      </c>
    </row>
    <row r="17" spans="1:11" ht="21">
      <c r="B17" s="15">
        <v>7</v>
      </c>
      <c r="C17" s="16" t="s">
        <v>13</v>
      </c>
      <c r="D17" s="17">
        <f t="shared" si="1"/>
        <v>0.30359185728407323</v>
      </c>
      <c r="E17" s="18">
        <f>('[1]NL-1 REV ACC'!R17+'[1]NL-6 COMM SCH'!P11)/('[1]NL-4 PREM SCH'!P10+'[1]NL-4 PREM SCH'!P11-'[1]NL-4 PREM SCH'!P14)</f>
        <v>0.30359185728407323</v>
      </c>
      <c r="F17" s="18">
        <f t="shared" si="0"/>
        <v>0.29450077019185633</v>
      </c>
      <c r="G17" s="18">
        <v>0.29450077019185633</v>
      </c>
    </row>
    <row r="18" spans="1:11" ht="21">
      <c r="B18" s="15">
        <v>8</v>
      </c>
      <c r="C18" s="16" t="s">
        <v>14</v>
      </c>
      <c r="D18" s="17">
        <f t="shared" si="1"/>
        <v>0.78308596400601915</v>
      </c>
      <c r="E18" s="18">
        <f>'[1]NL-5 CLAIMS SCH'!P17/'[1]NL-4 PREM SCH'!P17</f>
        <v>0.78308596400601915</v>
      </c>
      <c r="F18" s="18">
        <f t="shared" si="0"/>
        <v>0.77937468170733237</v>
      </c>
      <c r="G18" s="18">
        <v>0.77937468170733237</v>
      </c>
    </row>
    <row r="19" spans="1:11" ht="21">
      <c r="B19" s="15">
        <v>9</v>
      </c>
      <c r="C19" s="16" t="s">
        <v>15</v>
      </c>
      <c r="D19" s="17">
        <f t="shared" si="1"/>
        <v>1.1370888882358794</v>
      </c>
      <c r="E19" s="18">
        <f>E18+E17+E15</f>
        <v>1.1370888882358794</v>
      </c>
      <c r="F19" s="18">
        <f t="shared" si="0"/>
        <v>1.0668510412575949</v>
      </c>
      <c r="G19" s="18">
        <v>1.0668510412575949</v>
      </c>
    </row>
    <row r="20" spans="1:11" ht="21">
      <c r="B20" s="15">
        <v>10</v>
      </c>
      <c r="C20" s="16" t="s">
        <v>16</v>
      </c>
      <c r="D20" s="19">
        <f t="shared" si="1"/>
        <v>4.8529734316630071</v>
      </c>
      <c r="E20" s="19">
        <f>('[1]NL-17 CURRENT LIABILITIES '!D16+'[1]NL-18 PROVISIONS '!D10)/('[1]NL-4 PREM SCH'!P10+'[1]NL-4 PREM SCH'!P11-'[1]NL-4 PREM SCH'!P14)</f>
        <v>4.8529734316630071</v>
      </c>
      <c r="F20" s="19">
        <f t="shared" si="0"/>
        <v>4.7977691922869887</v>
      </c>
      <c r="G20" s="19">
        <v>4.7977691922869887</v>
      </c>
    </row>
    <row r="21" spans="1:11" ht="21">
      <c r="B21" s="15">
        <v>11</v>
      </c>
      <c r="C21" s="16" t="s">
        <v>17</v>
      </c>
      <c r="D21" s="20">
        <f t="shared" si="1"/>
        <v>-9.7294073300604023E-2</v>
      </c>
      <c r="E21" s="20">
        <f>('[1]NL-1 REV ACC'!R10-'[1]NL-1 REV ACC'!R15-'[1]NL-1 REV ACC'!R16-'[1]NL-1 REV ACC'!R17)/'[1]NL-1 REV ACC'!R10</f>
        <v>-9.7294073300604023E-2</v>
      </c>
      <c r="F21" s="20">
        <f t="shared" si="0"/>
        <v>-7.8006965363624864E-2</v>
      </c>
      <c r="G21" s="20">
        <v>-7.8006965363624864E-2</v>
      </c>
    </row>
    <row r="22" spans="1:11" ht="21">
      <c r="B22" s="15">
        <v>12</v>
      </c>
      <c r="C22" s="16" t="s">
        <v>18</v>
      </c>
      <c r="D22" s="17">
        <f t="shared" si="1"/>
        <v>3.5082247656270465E-2</v>
      </c>
      <c r="E22" s="17">
        <f>('[1]NL-4 PREM SCH'!P17-'[1]NL-5 CLAIMS SCH'!P17-'[1]NL-6 COMM SCH'!P14-'[1]NL-7 OP. EXP SCH '!E31+'[1]NL-1 REV ACC'!R11+'[1]NL-1 REV ACC'!R13+'[1]NL-2- P&amp;L '!E15+'[1]NL-2- P&amp;L '!E16-'[1]NL-2- P&amp;L '!E17)/'[1]NL-4 PREM SCH'!P17</f>
        <v>3.5082247656270465E-2</v>
      </c>
      <c r="F22" s="17">
        <f t="shared" si="0"/>
        <v>3.7690373287379682E-2</v>
      </c>
      <c r="G22" s="17">
        <v>3.7690373287379682E-2</v>
      </c>
    </row>
    <row r="23" spans="1:11" ht="21">
      <c r="B23" s="15">
        <v>13</v>
      </c>
      <c r="C23" s="16" t="s">
        <v>19</v>
      </c>
      <c r="D23" s="17">
        <f t="shared" si="1"/>
        <v>0.15226700880898136</v>
      </c>
      <c r="E23" s="19">
        <f>('[1]NL-12 INVESTMENT '!D23+'[1]NL-12 INVESTMENT '!D25+'[1]NL-12 INVESTMENT '!D26+'[1]NL-12 INVESTMENT '!D28+'[1]NL-12 INVESTMENT '!D29+'[1]NL-13 LOANS '!D34+'[1]NL-15 CASH &amp; BANK '!D20)/('[1]NL-17 CURRENT LIABILITIES '!D16+'[1]NL-18 PROVISIONS '!D10)</f>
        <v>0.15226700880898136</v>
      </c>
      <c r="F23" s="19">
        <f t="shared" si="0"/>
        <v>0.16503245315493831</v>
      </c>
      <c r="G23" s="19">
        <v>0.16503245315493831</v>
      </c>
    </row>
    <row r="24" spans="1:11" ht="21">
      <c r="B24" s="15">
        <v>14</v>
      </c>
      <c r="C24" s="16" t="s">
        <v>20</v>
      </c>
      <c r="D24" s="17">
        <f t="shared" si="1"/>
        <v>3.4227564280920615E-2</v>
      </c>
      <c r="E24" s="18">
        <f>'[1]NL-2- P&amp;L '!E47/('[1]NL-4 PREM SCH'!P10+'[1]NL-4 PREM SCH'!P11-'[1]NL-4 PREM SCH'!P14)</f>
        <v>3.4227564280920615E-2</v>
      </c>
      <c r="F24" s="18">
        <f t="shared" si="0"/>
        <v>5.7994404915217485E-2</v>
      </c>
      <c r="G24" s="18">
        <v>5.7994404915217485E-2</v>
      </c>
    </row>
    <row r="25" spans="1:11" ht="21">
      <c r="B25" s="15">
        <v>15</v>
      </c>
      <c r="C25" s="16" t="s">
        <v>21</v>
      </c>
      <c r="D25" s="17">
        <f t="shared" si="1"/>
        <v>2.8936230211015709E-2</v>
      </c>
      <c r="E25" s="18">
        <f>'[1]NL-2- P&amp;L '!E47/('[1]NL-8 SH CAP SCH'!D24+'[1]NL-10 RESERVES &amp; SURPLUS '!D14-'[1]NL-19 MISC EXP '!$D$14)</f>
        <v>2.8936230211015709E-2</v>
      </c>
      <c r="F25" s="18">
        <f t="shared" si="0"/>
        <v>4.187706096401702E-2</v>
      </c>
      <c r="G25" s="18">
        <v>4.187706096401702E-2</v>
      </c>
    </row>
    <row r="26" spans="1:11" ht="21">
      <c r="B26" s="15">
        <v>16</v>
      </c>
      <c r="C26" s="16" t="s">
        <v>22</v>
      </c>
      <c r="D26" s="21"/>
      <c r="E26" s="20">
        <v>1.26</v>
      </c>
      <c r="F26" s="21"/>
      <c r="G26" s="20">
        <v>1.51</v>
      </c>
    </row>
    <row r="27" spans="1:11" ht="21">
      <c r="B27" s="15">
        <v>17</v>
      </c>
      <c r="C27" s="22" t="s">
        <v>23</v>
      </c>
      <c r="D27" s="23"/>
      <c r="E27" s="23"/>
      <c r="F27" s="23">
        <f t="shared" ref="F27" si="2">G27</f>
        <v>0</v>
      </c>
      <c r="G27" s="23"/>
    </row>
    <row r="28" spans="1:11" ht="21">
      <c r="B28" s="15"/>
      <c r="C28" s="24" t="s">
        <v>24</v>
      </c>
      <c r="D28" s="21"/>
      <c r="E28" s="17">
        <v>1.83E-2</v>
      </c>
      <c r="F28" s="21"/>
      <c r="G28" s="18">
        <v>1.83E-2</v>
      </c>
    </row>
    <row r="29" spans="1:11" ht="21.75" thickBot="1">
      <c r="B29" s="25"/>
      <c r="C29" s="26" t="s">
        <v>25</v>
      </c>
      <c r="D29" s="27"/>
      <c r="E29" s="17">
        <v>6.7000000000000002E-3</v>
      </c>
      <c r="F29" s="27"/>
      <c r="G29" s="18">
        <v>6.7000000000000002E-3</v>
      </c>
    </row>
    <row r="30" spans="1:11"/>
    <row r="31" spans="1:11" ht="21">
      <c r="B31" s="28" t="s">
        <v>26</v>
      </c>
      <c r="C31" s="29"/>
      <c r="D31" s="29"/>
      <c r="E31" s="29"/>
      <c r="F31" s="29"/>
      <c r="G31" s="30"/>
    </row>
    <row r="32" spans="1:11" ht="21">
      <c r="A32" s="1"/>
      <c r="B32" s="31">
        <v>1</v>
      </c>
      <c r="C32" s="32" t="s">
        <v>27</v>
      </c>
      <c r="D32" s="33">
        <v>100000000</v>
      </c>
      <c r="E32" s="34"/>
      <c r="F32" s="33">
        <v>100000000</v>
      </c>
      <c r="G32" s="34"/>
      <c r="H32" s="1"/>
      <c r="I32" s="1"/>
      <c r="J32" s="1"/>
      <c r="K32" s="1"/>
    </row>
    <row r="33" spans="1:11" ht="21">
      <c r="A33" s="1"/>
      <c r="B33" s="31">
        <v>2</v>
      </c>
      <c r="C33" s="32" t="s">
        <v>28</v>
      </c>
      <c r="D33" s="35">
        <v>1</v>
      </c>
      <c r="E33" s="36"/>
      <c r="F33" s="35">
        <v>1</v>
      </c>
      <c r="G33" s="36"/>
      <c r="H33" s="1"/>
      <c r="I33" s="1"/>
      <c r="J33" s="1"/>
      <c r="K33" s="1"/>
    </row>
    <row r="34" spans="1:11" ht="21">
      <c r="A34" s="1"/>
      <c r="B34" s="31"/>
      <c r="C34" s="32" t="s">
        <v>29</v>
      </c>
      <c r="D34" s="35">
        <v>0</v>
      </c>
      <c r="E34" s="36"/>
      <c r="F34" s="35">
        <v>0</v>
      </c>
      <c r="G34" s="36"/>
      <c r="H34" s="1"/>
      <c r="I34" s="1"/>
      <c r="J34" s="1"/>
      <c r="K34" s="1"/>
    </row>
    <row r="35" spans="1:11" ht="42">
      <c r="A35" s="1"/>
      <c r="B35" s="31">
        <v>3</v>
      </c>
      <c r="C35" s="37" t="s">
        <v>30</v>
      </c>
      <c r="D35" s="35">
        <v>1</v>
      </c>
      <c r="E35" s="36"/>
      <c r="F35" s="35">
        <v>1</v>
      </c>
      <c r="G35" s="36"/>
      <c r="H35" s="1"/>
      <c r="I35" s="1"/>
      <c r="J35" s="1"/>
      <c r="K35" s="1"/>
    </row>
    <row r="36" spans="1:11" ht="42">
      <c r="A36" s="1"/>
      <c r="B36" s="31">
        <v>4</v>
      </c>
      <c r="C36" s="37" t="s">
        <v>31</v>
      </c>
      <c r="D36" s="38">
        <f>('[1]NL-2- P&amp;L '!D47/$D$32)*1000</f>
        <v>10.784835672613562</v>
      </c>
      <c r="E36" s="38">
        <f>('[1]NL-2- P&amp;L '!E47/$D$32)*1000</f>
        <v>10.784835672613562</v>
      </c>
      <c r="F36" s="38">
        <f>('[1]NL-2- P&amp;L '!F47/$D$32)*1000</f>
        <v>16.567510993626669</v>
      </c>
      <c r="G36" s="38">
        <f>('[1]NL-2- P&amp;L '!G47/$D$32)*1000</f>
        <v>16.567510993626669</v>
      </c>
      <c r="H36" s="1"/>
      <c r="I36" s="1"/>
      <c r="J36" s="1"/>
      <c r="K36" s="1"/>
    </row>
    <row r="37" spans="1:11" ht="42">
      <c r="A37" s="1"/>
      <c r="B37" s="31">
        <v>5</v>
      </c>
      <c r="C37" s="37" t="s">
        <v>32</v>
      </c>
      <c r="D37" s="38">
        <f>D36</f>
        <v>10.784835672613562</v>
      </c>
      <c r="E37" s="38">
        <f t="shared" ref="E37:G37" si="3">E36</f>
        <v>10.784835672613562</v>
      </c>
      <c r="F37" s="38">
        <f t="shared" si="3"/>
        <v>16.567510993626669</v>
      </c>
      <c r="G37" s="38">
        <f t="shared" si="3"/>
        <v>16.567510993626669</v>
      </c>
      <c r="H37" s="1"/>
      <c r="I37" s="1"/>
      <c r="J37" s="1"/>
      <c r="K37" s="1"/>
    </row>
    <row r="38" spans="1:11" ht="21">
      <c r="A38" s="1"/>
      <c r="B38" s="31">
        <v>6</v>
      </c>
      <c r="C38" s="32" t="s">
        <v>33</v>
      </c>
      <c r="D38" s="39">
        <f>(('[1]NL-8 SH CAP SCH'!D17+'[1]NL-10 RESERVES &amp; SURPLUS '!D14)/'NL-30 ANALYTICAL RATIOS '!D32:E32)*1000</f>
        <v>399.34529000000003</v>
      </c>
      <c r="E38" s="40"/>
      <c r="F38" s="39">
        <f>(('[1]NL-8 SH CAP SCH'!E17+'[1]NL-10 RESERVES &amp; SURPLUS '!E14)/'NL-30 ANALYTICAL RATIOS '!F32:G32)*1000</f>
        <v>395.62281999999999</v>
      </c>
      <c r="G38" s="40"/>
      <c r="H38" s="1"/>
      <c r="I38" s="1"/>
      <c r="J38" s="1"/>
      <c r="K38" s="1"/>
    </row>
    <row r="39" spans="1:11" ht="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1" hidden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1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1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21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1" hidden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21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21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1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1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1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1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21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</sheetData>
  <mergeCells count="22">
    <mergeCell ref="D34:E34"/>
    <mergeCell ref="F34:G34"/>
    <mergeCell ref="D35:E35"/>
    <mergeCell ref="F35:G35"/>
    <mergeCell ref="D38:E38"/>
    <mergeCell ref="F38:G38"/>
    <mergeCell ref="G8:G10"/>
    <mergeCell ref="B31:G31"/>
    <mergeCell ref="D32:E32"/>
    <mergeCell ref="F32:G32"/>
    <mergeCell ref="D33:E33"/>
    <mergeCell ref="F33:G33"/>
    <mergeCell ref="B1:G1"/>
    <mergeCell ref="B2:G2"/>
    <mergeCell ref="B3:G3"/>
    <mergeCell ref="B5:G5"/>
    <mergeCell ref="B6:G6"/>
    <mergeCell ref="B8:B10"/>
    <mergeCell ref="C8:C10"/>
    <mergeCell ref="D8:D10"/>
    <mergeCell ref="E8:E10"/>
    <mergeCell ref="F8:F10"/>
  </mergeCells>
  <hyperlinks>
    <hyperlink ref="J4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55" orientation="landscape" horizontalDpi="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NL-30 ANALYTICAL RATIOS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2016-08-19T09:50:04Z</dcterms:created>
  <dcterms:modified xsi:type="dcterms:W3CDTF">2016-08-19T09:50:45Z</dcterms:modified>
</cp:coreProperties>
</file>